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E:\MEDADMIN\Cell Gene &amp; Immunotherapy\MW ATTC Treatment Centre\Sharepoint ACTIVE\7.7 Work Package 5\7.7.3 Outputs\D5.5 Immetacyte TIL Cost Analysis\"/>
    </mc:Choice>
  </mc:AlternateContent>
  <xr:revisionPtr revIDLastSave="0" documentId="13_ncr:1_{973AD84E-B295-4506-8415-326AFA251C0B}" xr6:coauthVersionLast="46" xr6:coauthVersionMax="46" xr10:uidLastSave="{00000000-0000-0000-0000-000000000000}"/>
  <bookViews>
    <workbookView xWindow="-110" yWindow="-110" windowWidth="19420" windowHeight="10420" firstSheet="1" activeTab="1" xr2:uid="{00000000-000D-0000-FFFF-FFFF00000000}"/>
  </bookViews>
  <sheets>
    <sheet name="Notes" sheetId="1" state="hidden" r:id="rId1"/>
    <sheet name="Title Page" sheetId="12" r:id="rId2"/>
    <sheet name="Results" sheetId="3" r:id="rId3"/>
    <sheet name="Clinical inputs" sheetId="5" r:id="rId4"/>
    <sheet name="Disease progression" sheetId="2" r:id="rId5"/>
    <sheet name="Life tables" sheetId="7" r:id="rId6"/>
    <sheet name="Life table adjustment" sheetId="9" state="hidden" r:id="rId7"/>
    <sheet name="Progression estimates" sheetId="8" r:id="rId8"/>
    <sheet name="Costs" sheetId="4"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7" l="1"/>
  <c r="H10" i="3" l="1"/>
  <c r="C20" i="5" l="1"/>
  <c r="D36" i="5" l="1"/>
  <c r="D43" i="5" l="1"/>
  <c r="C43" i="5"/>
  <c r="C42" i="5"/>
  <c r="D42" i="5"/>
  <c r="J21" i="1" l="1"/>
  <c r="F9" i="7" l="1"/>
  <c r="F11" i="7"/>
  <c r="F12" i="7"/>
  <c r="F13" i="7"/>
  <c r="F14" i="7"/>
  <c r="F15" i="7"/>
  <c r="F16" i="7"/>
  <c r="F17" i="7"/>
  <c r="F18" i="7"/>
  <c r="F19" i="7"/>
  <c r="F20" i="7"/>
  <c r="F21" i="7"/>
  <c r="F22" i="7"/>
  <c r="F23" i="7"/>
  <c r="F24" i="7"/>
  <c r="F25" i="7"/>
  <c r="F26" i="7"/>
  <c r="F27" i="7"/>
  <c r="F28" i="7"/>
  <c r="F29" i="7"/>
  <c r="F30" i="7"/>
  <c r="F31" i="7"/>
  <c r="F32" i="7"/>
  <c r="F33" i="7"/>
  <c r="F34" i="7"/>
  <c r="F35" i="7"/>
  <c r="F36" i="7"/>
  <c r="F37" i="7"/>
  <c r="F38" i="7"/>
  <c r="F39" i="7"/>
  <c r="F40" i="7"/>
  <c r="F41" i="7"/>
  <c r="F42" i="7"/>
  <c r="F43" i="7"/>
  <c r="F44" i="7"/>
  <c r="F45" i="7"/>
  <c r="F46" i="7"/>
  <c r="F47" i="7"/>
  <c r="F48" i="7"/>
  <c r="F49" i="7"/>
  <c r="F50" i="7"/>
  <c r="F51" i="7"/>
  <c r="F52" i="7"/>
  <c r="F53" i="7"/>
  <c r="F54" i="7"/>
  <c r="F55" i="7"/>
  <c r="F56" i="7"/>
  <c r="F57" i="7"/>
  <c r="F58" i="7"/>
  <c r="F59" i="7"/>
  <c r="F60" i="7"/>
  <c r="F61" i="7"/>
  <c r="F62" i="7"/>
  <c r="F63" i="7"/>
  <c r="F64" i="7"/>
  <c r="F65" i="7"/>
  <c r="F66" i="7"/>
  <c r="F67" i="7"/>
  <c r="F68" i="7"/>
  <c r="F69" i="7"/>
  <c r="F70" i="7"/>
  <c r="F71" i="7"/>
  <c r="F72" i="7"/>
  <c r="F73" i="7"/>
  <c r="F74" i="7"/>
  <c r="F75" i="7"/>
  <c r="F76" i="7"/>
  <c r="F77" i="7"/>
  <c r="F78" i="7"/>
  <c r="F79" i="7"/>
  <c r="F80" i="7"/>
  <c r="F81" i="7"/>
  <c r="F82" i="7"/>
  <c r="F83" i="7"/>
  <c r="F84" i="7"/>
  <c r="F85" i="7"/>
  <c r="F86" i="7"/>
  <c r="F87" i="7"/>
  <c r="F88" i="7"/>
  <c r="F89" i="7"/>
  <c r="F90" i="7"/>
  <c r="F91" i="7"/>
  <c r="F92" i="7"/>
  <c r="F93" i="7"/>
  <c r="F94" i="7"/>
  <c r="F95" i="7"/>
  <c r="F96" i="7"/>
  <c r="F97" i="7"/>
  <c r="F98" i="7"/>
  <c r="F99" i="7"/>
  <c r="F100" i="7"/>
  <c r="F101" i="7"/>
  <c r="F102" i="7"/>
  <c r="F103" i="7"/>
  <c r="F104" i="7"/>
  <c r="F105" i="7"/>
  <c r="F106" i="7"/>
  <c r="F107" i="7"/>
  <c r="F108" i="7"/>
  <c r="F109" i="7"/>
  <c r="F110" i="7"/>
  <c r="F111" i="7"/>
  <c r="F112" i="7"/>
  <c r="F113" i="7"/>
  <c r="F114" i="7"/>
  <c r="F115" i="7"/>
  <c r="F116" i="7"/>
  <c r="F117" i="7"/>
  <c r="F118" i="7"/>
  <c r="F119" i="7"/>
  <c r="F120" i="7"/>
  <c r="F121" i="7"/>
  <c r="F122" i="7"/>
  <c r="F123" i="7"/>
  <c r="F124" i="7"/>
  <c r="F125" i="7"/>
  <c r="F126" i="7"/>
  <c r="F127" i="7"/>
  <c r="F128" i="7"/>
  <c r="F129" i="7"/>
  <c r="F130" i="7"/>
  <c r="F131" i="7"/>
  <c r="F132" i="7"/>
  <c r="F133" i="7"/>
  <c r="F134" i="7"/>
  <c r="F135" i="7"/>
  <c r="F136" i="7"/>
  <c r="F137" i="7"/>
  <c r="F138" i="7"/>
  <c r="F139" i="7"/>
  <c r="F140" i="7"/>
  <c r="F141" i="7"/>
  <c r="F142" i="7"/>
  <c r="F143" i="7"/>
  <c r="F144" i="7"/>
  <c r="F145" i="7"/>
  <c r="F146" i="7"/>
  <c r="F147" i="7"/>
  <c r="F148" i="7"/>
  <c r="F149" i="7"/>
  <c r="F150" i="7"/>
  <c r="F151" i="7"/>
  <c r="F152" i="7"/>
  <c r="F153" i="7"/>
  <c r="F154" i="7"/>
  <c r="F155" i="7"/>
  <c r="F156" i="7"/>
  <c r="F157" i="7"/>
  <c r="F158" i="7"/>
  <c r="F159" i="7"/>
  <c r="F160" i="7"/>
  <c r="F161" i="7"/>
  <c r="F162" i="7"/>
  <c r="F163" i="7"/>
  <c r="F164" i="7"/>
  <c r="F165" i="7"/>
  <c r="F166" i="7"/>
  <c r="F167" i="7"/>
  <c r="F168" i="7"/>
  <c r="F169" i="7"/>
  <c r="F170" i="7"/>
  <c r="F171" i="7"/>
  <c r="F172" i="7"/>
  <c r="F8" i="7"/>
  <c r="C6" i="9" l="1"/>
  <c r="D6" i="9" l="1"/>
  <c r="F6" i="9" s="1"/>
  <c r="D45" i="5" l="1"/>
  <c r="C45" i="5"/>
  <c r="D44" i="5" l="1"/>
  <c r="C44" i="5"/>
  <c r="H113" i="2"/>
  <c r="K113" i="2" l="1"/>
  <c r="I113" i="2"/>
  <c r="F113" i="2"/>
  <c r="E113" i="2"/>
  <c r="G113" i="2"/>
  <c r="AU88" i="2"/>
  <c r="G7" i="8"/>
  <c r="X113" i="2" l="1"/>
  <c r="W113" i="2"/>
  <c r="AR62" i="2"/>
  <c r="C113" i="2"/>
  <c r="AS89" i="2"/>
  <c r="AS88" i="2"/>
  <c r="AR89" i="2"/>
  <c r="AR88" i="2"/>
  <c r="AS63" i="2"/>
  <c r="AS62" i="2"/>
  <c r="AS36" i="2"/>
  <c r="M7" i="8" l="1"/>
  <c r="E7" i="9" l="1"/>
  <c r="L22" i="8" l="1"/>
  <c r="F22" i="8"/>
  <c r="L10" i="8"/>
  <c r="F10" i="8"/>
  <c r="F27" i="8"/>
  <c r="L27" i="8"/>
  <c r="L23" i="8"/>
  <c r="F23" i="8"/>
  <c r="L19" i="8"/>
  <c r="F19" i="8"/>
  <c r="L15" i="8"/>
  <c r="F15" i="8"/>
  <c r="L11" i="8"/>
  <c r="F11" i="8"/>
  <c r="L26" i="8"/>
  <c r="F26" i="8"/>
  <c r="L14" i="8"/>
  <c r="F14" i="8"/>
  <c r="L25" i="8"/>
  <c r="F25" i="8"/>
  <c r="L21" i="8"/>
  <c r="F21" i="8"/>
  <c r="L17" i="8"/>
  <c r="F17" i="8"/>
  <c r="L13" i="8"/>
  <c r="F13" i="8"/>
  <c r="L9" i="8"/>
  <c r="F9" i="8"/>
  <c r="L18" i="8"/>
  <c r="F18" i="8"/>
  <c r="L24" i="8"/>
  <c r="F24" i="8"/>
  <c r="F20" i="8"/>
  <c r="L20" i="8"/>
  <c r="L16" i="8"/>
  <c r="F16" i="8"/>
  <c r="F12" i="8"/>
  <c r="L12" i="8"/>
  <c r="L8" i="8"/>
  <c r="F8" i="8"/>
  <c r="H9" i="2" l="1"/>
  <c r="K114" i="2" s="1"/>
  <c r="L114" i="2" s="1"/>
  <c r="AX88" i="2"/>
  <c r="AW36" i="2"/>
  <c r="AW62" i="2"/>
  <c r="D55" i="5" l="1"/>
  <c r="D29" i="5" l="1"/>
  <c r="C29" i="5"/>
  <c r="D34" i="5"/>
  <c r="C34" i="5"/>
  <c r="O113" i="2" l="1"/>
  <c r="D113" i="2"/>
  <c r="P113" i="2" s="1"/>
  <c r="D114" i="2"/>
  <c r="M113" i="2" l="1"/>
  <c r="D37" i="5"/>
  <c r="C36" i="5"/>
  <c r="C37" i="5" s="1"/>
  <c r="D31" i="5"/>
  <c r="D32" i="5" s="1"/>
  <c r="C31" i="5"/>
  <c r="C32" i="5" s="1"/>
  <c r="C16" i="4" l="1"/>
  <c r="S114" i="2" l="1"/>
  <c r="AE114" i="2" s="1"/>
  <c r="S115" i="2"/>
  <c r="AE115" i="2" s="1"/>
  <c r="T113" i="2"/>
  <c r="S113" i="2"/>
  <c r="AE113" i="2" s="1"/>
  <c r="S129" i="2"/>
  <c r="AE129" i="2" s="1"/>
  <c r="S126" i="2"/>
  <c r="AE126" i="2" s="1"/>
  <c r="S121" i="2"/>
  <c r="AE121" i="2" s="1"/>
  <c r="S130" i="2"/>
  <c r="AE130" i="2" s="1"/>
  <c r="S122" i="2"/>
  <c r="AE122" i="2" s="1"/>
  <c r="S133" i="2"/>
  <c r="AE133" i="2" s="1"/>
  <c r="S125" i="2"/>
  <c r="AE125" i="2" s="1"/>
  <c r="S117" i="2"/>
  <c r="AE117" i="2" s="1"/>
  <c r="S132" i="2"/>
  <c r="AE132" i="2" s="1"/>
  <c r="S128" i="2"/>
  <c r="AE128" i="2" s="1"/>
  <c r="S124" i="2"/>
  <c r="AE124" i="2" s="1"/>
  <c r="S120" i="2"/>
  <c r="AE120" i="2" s="1"/>
  <c r="S116" i="2"/>
  <c r="AE116" i="2" s="1"/>
  <c r="S131" i="2"/>
  <c r="AE131" i="2" s="1"/>
  <c r="S127" i="2"/>
  <c r="AE127" i="2" s="1"/>
  <c r="S123" i="2"/>
  <c r="AE123" i="2" s="1"/>
  <c r="S119" i="2"/>
  <c r="AE119" i="2" s="1"/>
  <c r="S118" i="2"/>
  <c r="AE118" i="2" s="1"/>
  <c r="AU89" i="2" l="1"/>
  <c r="AT62" i="2"/>
  <c r="C21" i="5" l="1"/>
  <c r="AB113" i="2" l="1"/>
  <c r="AJ113" i="2" s="1"/>
  <c r="AA113" i="2"/>
  <c r="AI113" i="2" s="1"/>
  <c r="O134" i="2" l="1"/>
  <c r="F15" i="5"/>
  <c r="F16" i="5" s="1"/>
  <c r="D15" i="5"/>
  <c r="D16" i="5" s="1"/>
  <c r="AF113" i="2" l="1"/>
  <c r="S134" i="2"/>
  <c r="L9" i="1"/>
  <c r="N114" i="2" l="1"/>
  <c r="R114" i="2" s="1"/>
  <c r="AD114" i="2" s="1"/>
  <c r="N115" i="2"/>
  <c r="R115" i="2" s="1"/>
  <c r="AD115" i="2" s="1"/>
  <c r="N118" i="2"/>
  <c r="R118" i="2" s="1"/>
  <c r="AD118" i="2" s="1"/>
  <c r="N116" i="2"/>
  <c r="R116" i="2" s="1"/>
  <c r="AD116" i="2" s="1"/>
  <c r="N117" i="2"/>
  <c r="R117" i="2" s="1"/>
  <c r="AD117" i="2" s="1"/>
  <c r="P9" i="1"/>
  <c r="C15" i="5"/>
  <c r="C16" i="5" s="1"/>
  <c r="C50" i="5" s="1"/>
  <c r="C56" i="5" s="1"/>
  <c r="C57" i="5" s="1"/>
  <c r="C58" i="5" s="1"/>
  <c r="C59" i="5" s="1"/>
  <c r="C60" i="5" s="1"/>
  <c r="C61" i="5" s="1"/>
  <c r="C62" i="5" s="1"/>
  <c r="C63" i="5" s="1"/>
  <c r="C64" i="5" s="1"/>
  <c r="C65" i="5" s="1"/>
  <c r="C66" i="5" s="1"/>
  <c r="C67" i="5" s="1"/>
  <c r="C68" i="5" s="1"/>
  <c r="C69" i="5" s="1"/>
  <c r="C70" i="5" s="1"/>
  <c r="C71" i="5" s="1"/>
  <c r="C72" i="5" s="1"/>
  <c r="C73" i="5" s="1"/>
  <c r="C74" i="5" s="1"/>
  <c r="C75" i="5" s="1"/>
  <c r="E15" i="5"/>
  <c r="E16" i="5" s="1"/>
  <c r="D20" i="5"/>
  <c r="D21" i="5" s="1"/>
  <c r="E20" i="5"/>
  <c r="E21" i="5" s="1"/>
  <c r="F20" i="5"/>
  <c r="F21" i="5" s="1"/>
  <c r="C51" i="5" s="1"/>
  <c r="E56" i="5" l="1"/>
  <c r="E57" i="5" s="1"/>
  <c r="E58" i="5" s="1"/>
  <c r="E59" i="5" s="1"/>
  <c r="E60" i="5" s="1"/>
  <c r="E61" i="5" s="1"/>
  <c r="E62" i="5" s="1"/>
  <c r="E63" i="5" s="1"/>
  <c r="E64" i="5" s="1"/>
  <c r="E65" i="5" s="1"/>
  <c r="E66" i="5" s="1"/>
  <c r="E67" i="5" s="1"/>
  <c r="E68" i="5" s="1"/>
  <c r="E69" i="5" s="1"/>
  <c r="E70" i="5" s="1"/>
  <c r="E71" i="5" s="1"/>
  <c r="E72" i="5" s="1"/>
  <c r="E73" i="5" s="1"/>
  <c r="E74" i="5" s="1"/>
  <c r="E75" i="5" s="1"/>
  <c r="V113" i="2"/>
  <c r="N113" i="2"/>
  <c r="R113" i="2" s="1"/>
  <c r="AD113" i="2" s="1"/>
  <c r="C7" i="9"/>
  <c r="AE134" i="2"/>
  <c r="D15" i="3" s="1"/>
  <c r="Q113" i="2" l="1"/>
  <c r="U113" i="2" s="1"/>
  <c r="D7" i="9"/>
  <c r="F7" i="9" s="1"/>
  <c r="E8" i="9"/>
  <c r="C8" i="9"/>
  <c r="D8" i="9" s="1"/>
  <c r="Y113" i="2"/>
  <c r="Z113" i="2"/>
  <c r="AH113" i="2" s="1"/>
  <c r="E9" i="9" l="1"/>
  <c r="F8" i="9"/>
  <c r="D56" i="5"/>
  <c r="D8" i="8" s="1"/>
  <c r="E9" i="2" s="1"/>
  <c r="E114" i="2" s="1"/>
  <c r="C34" i="8"/>
  <c r="C8" i="8"/>
  <c r="C33" i="8"/>
  <c r="I9" i="2" s="1"/>
  <c r="G114" i="2" s="1"/>
  <c r="C9" i="9"/>
  <c r="D9" i="9" s="1"/>
  <c r="AC113" i="2"/>
  <c r="AK113" i="2" s="1"/>
  <c r="AG113" i="2"/>
  <c r="AS90" i="2"/>
  <c r="C35" i="2"/>
  <c r="F9" i="9" l="1"/>
  <c r="E10" i="9"/>
  <c r="D57" i="5"/>
  <c r="K9" i="8" s="1"/>
  <c r="C10" i="8"/>
  <c r="AX62" i="2"/>
  <c r="AY88" i="2"/>
  <c r="C10" i="9"/>
  <c r="D10" i="9" s="1"/>
  <c r="C9" i="2"/>
  <c r="W114" i="2"/>
  <c r="X114" i="2"/>
  <c r="V114" i="2"/>
  <c r="AX36" i="2"/>
  <c r="C9" i="8"/>
  <c r="D36" i="2" s="1"/>
  <c r="AR36" i="2" s="1"/>
  <c r="K8" i="8"/>
  <c r="J8" i="8"/>
  <c r="E8" i="8"/>
  <c r="F10" i="9" l="1"/>
  <c r="E11" i="9"/>
  <c r="G9" i="2"/>
  <c r="I114" i="2" s="1"/>
  <c r="J114" i="2" s="1"/>
  <c r="E9" i="8"/>
  <c r="AW88" i="2" s="1"/>
  <c r="J9" i="8"/>
  <c r="AY36" i="2" s="1"/>
  <c r="D9" i="8"/>
  <c r="D10" i="2" s="1"/>
  <c r="C36" i="2" s="1"/>
  <c r="C35" i="8"/>
  <c r="AY89" i="2" s="1"/>
  <c r="D58" i="5"/>
  <c r="D10" i="8" s="1"/>
  <c r="C11" i="9"/>
  <c r="D11" i="9" s="1"/>
  <c r="J9" i="2"/>
  <c r="F9" i="2"/>
  <c r="G8" i="8"/>
  <c r="N37" i="2"/>
  <c r="AN37" i="2"/>
  <c r="Z37" i="2"/>
  <c r="AB37" i="2"/>
  <c r="D63" i="2"/>
  <c r="P37" i="2"/>
  <c r="H37" i="2"/>
  <c r="R37" i="2"/>
  <c r="X37" i="2"/>
  <c r="V37" i="2"/>
  <c r="L37" i="2"/>
  <c r="AP37" i="2"/>
  <c r="J37" i="2"/>
  <c r="AD37" i="2"/>
  <c r="AJ37" i="2"/>
  <c r="T37" i="2"/>
  <c r="AF37" i="2"/>
  <c r="AH37" i="2"/>
  <c r="AL37" i="2"/>
  <c r="G115" i="2"/>
  <c r="X115" i="2" s="1"/>
  <c r="C10" i="2"/>
  <c r="C114" i="2"/>
  <c r="P114" i="2" s="1"/>
  <c r="Q114" i="2" s="1"/>
  <c r="U114" i="2" s="1"/>
  <c r="F37" i="2"/>
  <c r="D37" i="2" l="1"/>
  <c r="AR37" i="2" s="1"/>
  <c r="E37" i="2"/>
  <c r="AV62" i="2"/>
  <c r="F11" i="9"/>
  <c r="AV36" i="2"/>
  <c r="G10" i="2"/>
  <c r="E12" i="9"/>
  <c r="AT88" i="2"/>
  <c r="D115" i="2" s="1"/>
  <c r="AZ88" i="2"/>
  <c r="G9" i="8"/>
  <c r="E36" i="2"/>
  <c r="AT36" i="2" s="1"/>
  <c r="E115" i="2" s="1"/>
  <c r="M9" i="8"/>
  <c r="AU62" i="2"/>
  <c r="AW63" i="2" s="1"/>
  <c r="AV88" i="2"/>
  <c r="AY62" i="2"/>
  <c r="W115" i="2"/>
  <c r="K10" i="8"/>
  <c r="J10" i="8"/>
  <c r="V115" i="2"/>
  <c r="E10" i="8"/>
  <c r="AX37" i="2"/>
  <c r="AX63" i="2"/>
  <c r="G37" i="2"/>
  <c r="T114" i="2"/>
  <c r="AF114" i="2" s="1"/>
  <c r="C37" i="8"/>
  <c r="C11" i="2"/>
  <c r="AR63" i="2"/>
  <c r="H114" i="2"/>
  <c r="J10" i="2"/>
  <c r="D59" i="5"/>
  <c r="D11" i="8" s="1"/>
  <c r="F114" i="2"/>
  <c r="M114" i="2" s="1"/>
  <c r="F10" i="2"/>
  <c r="C36" i="8"/>
  <c r="AY90" i="2" s="1"/>
  <c r="C12" i="9"/>
  <c r="D12" i="9" s="1"/>
  <c r="C11" i="8"/>
  <c r="AF38" i="2" s="1"/>
  <c r="H10" i="2"/>
  <c r="K115" i="2" s="1"/>
  <c r="L115" i="2" s="1"/>
  <c r="D11" i="2"/>
  <c r="Q37" i="2"/>
  <c r="Y37" i="2"/>
  <c r="I37" i="2"/>
  <c r="AM37" i="2"/>
  <c r="AA37" i="2"/>
  <c r="K37" i="2"/>
  <c r="S37" i="2"/>
  <c r="AO37" i="2"/>
  <c r="AK37" i="2"/>
  <c r="W37" i="2"/>
  <c r="E63" i="2"/>
  <c r="O37" i="2"/>
  <c r="AI37" i="2"/>
  <c r="AG37" i="2"/>
  <c r="U37" i="2"/>
  <c r="AC37" i="2"/>
  <c r="M37" i="2"/>
  <c r="AE37" i="2"/>
  <c r="AQ37" i="2"/>
  <c r="AB114" i="2"/>
  <c r="AJ114" i="2" s="1"/>
  <c r="AA114" i="2"/>
  <c r="AI114" i="2" s="1"/>
  <c r="Z114" i="2"/>
  <c r="AH114" i="2" s="1"/>
  <c r="Y114" i="2"/>
  <c r="F12" i="9" l="1"/>
  <c r="D61" i="5" s="1"/>
  <c r="I115" i="2"/>
  <c r="J115" i="2" s="1"/>
  <c r="AT89" i="2"/>
  <c r="AX89" i="2"/>
  <c r="E13" i="9"/>
  <c r="AW89" i="2"/>
  <c r="AU36" i="2"/>
  <c r="AW37" i="2" s="1"/>
  <c r="G10" i="8"/>
  <c r="AN38" i="2"/>
  <c r="AV63" i="2"/>
  <c r="D60" i="5"/>
  <c r="E12" i="8" s="1"/>
  <c r="AY37" i="2"/>
  <c r="AV89" i="2"/>
  <c r="AZ89" i="2"/>
  <c r="F11" i="2"/>
  <c r="H12" i="2" s="1"/>
  <c r="M10" i="8"/>
  <c r="AY63" i="2"/>
  <c r="AB38" i="2"/>
  <c r="G116" i="2"/>
  <c r="H38" i="2"/>
  <c r="J38" i="2"/>
  <c r="AD38" i="2"/>
  <c r="N38" i="2"/>
  <c r="T38" i="2"/>
  <c r="AL38" i="2"/>
  <c r="Z38" i="2"/>
  <c r="AS37" i="2"/>
  <c r="C63" i="2" s="1"/>
  <c r="AX64" i="2" s="1"/>
  <c r="V38" i="2"/>
  <c r="AH38" i="2"/>
  <c r="R38" i="2"/>
  <c r="AM64" i="2"/>
  <c r="AA64" i="2"/>
  <c r="O64" i="2"/>
  <c r="AI64" i="2"/>
  <c r="AC64" i="2"/>
  <c r="AE64" i="2"/>
  <c r="AO64" i="2"/>
  <c r="AK64" i="2"/>
  <c r="Y64" i="2"/>
  <c r="E90" i="2"/>
  <c r="W64" i="2"/>
  <c r="Q64" i="2"/>
  <c r="AQ64" i="2"/>
  <c r="I64" i="2"/>
  <c r="AG64" i="2"/>
  <c r="U64" i="2"/>
  <c r="M64" i="2"/>
  <c r="K64" i="2"/>
  <c r="S64" i="2"/>
  <c r="AI38" i="2"/>
  <c r="AA38" i="2"/>
  <c r="AG38" i="2"/>
  <c r="S38" i="2"/>
  <c r="W38" i="2"/>
  <c r="AE38" i="2"/>
  <c r="O38" i="2"/>
  <c r="Q38" i="2"/>
  <c r="AM38" i="2"/>
  <c r="K38" i="2"/>
  <c r="AO38" i="2"/>
  <c r="M38" i="2"/>
  <c r="G64" i="2"/>
  <c r="AK38" i="2"/>
  <c r="Y38" i="2"/>
  <c r="AQ38" i="2"/>
  <c r="U38" i="2"/>
  <c r="AC38" i="2"/>
  <c r="I38" i="2"/>
  <c r="V64" i="2"/>
  <c r="N64" i="2"/>
  <c r="AJ64" i="2"/>
  <c r="AL64" i="2"/>
  <c r="D90" i="2"/>
  <c r="Z64" i="2"/>
  <c r="J64" i="2"/>
  <c r="R64" i="2"/>
  <c r="AN64" i="2"/>
  <c r="AB64" i="2"/>
  <c r="AH64" i="2"/>
  <c r="AP64" i="2"/>
  <c r="X64" i="2"/>
  <c r="L64" i="2"/>
  <c r="T64" i="2"/>
  <c r="H64" i="2"/>
  <c r="AD64" i="2"/>
  <c r="AF64" i="2"/>
  <c r="P64" i="2"/>
  <c r="C12" i="8"/>
  <c r="C13" i="9"/>
  <c r="D13" i="9" s="1"/>
  <c r="AP38" i="2"/>
  <c r="X38" i="2"/>
  <c r="AJ38" i="2"/>
  <c r="F64" i="2"/>
  <c r="L38" i="2"/>
  <c r="H11" i="2"/>
  <c r="J11" i="2"/>
  <c r="H115" i="2"/>
  <c r="C12" i="2"/>
  <c r="D12" i="2"/>
  <c r="J11" i="8"/>
  <c r="E11" i="8"/>
  <c r="G11" i="8" s="1"/>
  <c r="K11" i="8"/>
  <c r="P38" i="2"/>
  <c r="G11" i="2"/>
  <c r="C13" i="8"/>
  <c r="F38" i="2"/>
  <c r="G38" i="2"/>
  <c r="AG114" i="2"/>
  <c r="AC114" i="2"/>
  <c r="AK114" i="2" s="1"/>
  <c r="AX90" i="2" l="1"/>
  <c r="F13" i="9"/>
  <c r="AV37" i="2"/>
  <c r="I116" i="2" s="1"/>
  <c r="J116" i="2" s="1"/>
  <c r="E14" i="9"/>
  <c r="F115" i="2"/>
  <c r="K116" i="2"/>
  <c r="D12" i="8"/>
  <c r="AC91" i="2" s="1"/>
  <c r="K12" i="8"/>
  <c r="J12" i="8"/>
  <c r="E13" i="8"/>
  <c r="H116" i="2"/>
  <c r="AD39" i="2"/>
  <c r="AF40" i="2" s="1"/>
  <c r="J39" i="2"/>
  <c r="L40" i="2" s="1"/>
  <c r="D64" i="2"/>
  <c r="AR64" i="2" s="1"/>
  <c r="AN39" i="2"/>
  <c r="AP40" i="2" s="1"/>
  <c r="E64" i="2"/>
  <c r="AS38" i="2"/>
  <c r="AB39" i="2"/>
  <c r="AD40" i="2" s="1"/>
  <c r="L39" i="2"/>
  <c r="N40" i="2" s="1"/>
  <c r="AH39" i="2"/>
  <c r="AJ40" i="2" s="1"/>
  <c r="G12" i="2"/>
  <c r="X39" i="2"/>
  <c r="Z40" i="2" s="1"/>
  <c r="D13" i="8"/>
  <c r="P39" i="2"/>
  <c r="R40" i="2" s="1"/>
  <c r="F91" i="2"/>
  <c r="AR90" i="2"/>
  <c r="C38" i="8"/>
  <c r="R39" i="2"/>
  <c r="C13" i="2"/>
  <c r="J12" i="2"/>
  <c r="T39" i="2"/>
  <c r="AL39" i="2"/>
  <c r="V39" i="2"/>
  <c r="AJ39" i="2"/>
  <c r="AF39" i="2"/>
  <c r="J65" i="2"/>
  <c r="T65" i="2"/>
  <c r="AN65" i="2"/>
  <c r="AZ90" i="2"/>
  <c r="M11" i="8"/>
  <c r="AT90" i="2"/>
  <c r="AF65" i="2"/>
  <c r="AP65" i="2"/>
  <c r="X65" i="2"/>
  <c r="Z39" i="2"/>
  <c r="J13" i="8"/>
  <c r="R65" i="2"/>
  <c r="V65" i="2"/>
  <c r="AJ65" i="2"/>
  <c r="L65" i="2"/>
  <c r="AL65" i="2"/>
  <c r="AP39" i="2"/>
  <c r="H65" i="2"/>
  <c r="Z65" i="2"/>
  <c r="C14" i="8"/>
  <c r="AW90" i="2"/>
  <c r="F12" i="2"/>
  <c r="N39" i="2"/>
  <c r="C14" i="9"/>
  <c r="D14" i="9" s="1"/>
  <c r="R91" i="2"/>
  <c r="AH91" i="2"/>
  <c r="P91" i="2"/>
  <c r="V91" i="2"/>
  <c r="H91" i="2"/>
  <c r="AL91" i="2"/>
  <c r="AD91" i="2"/>
  <c r="T91" i="2"/>
  <c r="N91" i="2"/>
  <c r="X91" i="2"/>
  <c r="AJ91" i="2"/>
  <c r="AP91" i="2"/>
  <c r="AB91" i="2"/>
  <c r="AN91" i="2"/>
  <c r="AF91" i="2"/>
  <c r="L91" i="2"/>
  <c r="Z91" i="2"/>
  <c r="J91" i="2"/>
  <c r="K13" i="8"/>
  <c r="AH65" i="2"/>
  <c r="N65" i="2"/>
  <c r="AD65" i="2"/>
  <c r="AB65" i="2"/>
  <c r="P65" i="2"/>
  <c r="AS64" i="2"/>
  <c r="C90" i="2" s="1"/>
  <c r="AY91" i="2" s="1"/>
  <c r="AY64" i="2"/>
  <c r="H39" i="2"/>
  <c r="AA115" i="2"/>
  <c r="AI115" i="2" s="1"/>
  <c r="AB115" i="2"/>
  <c r="AJ115" i="2" s="1"/>
  <c r="Z115" i="2"/>
  <c r="AH115" i="2" s="1"/>
  <c r="Y115" i="2"/>
  <c r="F14" i="9" l="1"/>
  <c r="E15" i="9"/>
  <c r="W65" i="2"/>
  <c r="Q91" i="2"/>
  <c r="AO91" i="2"/>
  <c r="O39" i="2"/>
  <c r="AA39" i="2"/>
  <c r="Q65" i="2"/>
  <c r="I39" i="2"/>
  <c r="AI65" i="2"/>
  <c r="AA65" i="2"/>
  <c r="M12" i="8"/>
  <c r="AE65" i="2"/>
  <c r="F13" i="2"/>
  <c r="F14" i="2" s="1"/>
  <c r="M65" i="2"/>
  <c r="U65" i="2"/>
  <c r="G65" i="2"/>
  <c r="AC65" i="2"/>
  <c r="O65" i="2"/>
  <c r="AM65" i="2"/>
  <c r="AK65" i="2"/>
  <c r="S65" i="2"/>
  <c r="AG65" i="2"/>
  <c r="F65" i="2"/>
  <c r="I66" i="2" s="1"/>
  <c r="G12" i="8"/>
  <c r="I65" i="2"/>
  <c r="Y65" i="2"/>
  <c r="AO65" i="2"/>
  <c r="K65" i="2"/>
  <c r="M91" i="2"/>
  <c r="AQ91" i="2"/>
  <c r="AQ65" i="2"/>
  <c r="AI91" i="2"/>
  <c r="S39" i="2"/>
  <c r="G91" i="2"/>
  <c r="U91" i="2"/>
  <c r="AM39" i="2"/>
  <c r="D13" i="2"/>
  <c r="H14" i="2" s="1"/>
  <c r="O91" i="2"/>
  <c r="Y91" i="2"/>
  <c r="S91" i="2"/>
  <c r="I91" i="2"/>
  <c r="AA91" i="2"/>
  <c r="AM91" i="2"/>
  <c r="M39" i="2"/>
  <c r="AE39" i="2"/>
  <c r="U39" i="2"/>
  <c r="AE91" i="2"/>
  <c r="Q39" i="2"/>
  <c r="AK91" i="2"/>
  <c r="Y39" i="2"/>
  <c r="AQ39" i="2"/>
  <c r="AC39" i="2"/>
  <c r="J13" i="2"/>
  <c r="J14" i="2" s="1"/>
  <c r="K91" i="2"/>
  <c r="W91" i="2"/>
  <c r="AG91" i="2"/>
  <c r="AO39" i="2"/>
  <c r="K39" i="2"/>
  <c r="AI39" i="2"/>
  <c r="W39" i="2"/>
  <c r="AG39" i="2"/>
  <c r="AK39" i="2"/>
  <c r="AG40" i="2"/>
  <c r="AA40" i="2"/>
  <c r="M40" i="2"/>
  <c r="AZ91" i="2"/>
  <c r="AE40" i="2"/>
  <c r="O40" i="2"/>
  <c r="AQ40" i="2"/>
  <c r="S40" i="2"/>
  <c r="AK40" i="2"/>
  <c r="G13" i="8"/>
  <c r="H13" i="2"/>
  <c r="M13" i="8"/>
  <c r="P41" i="2"/>
  <c r="AP66" i="2"/>
  <c r="AQ66" i="2"/>
  <c r="L66" i="2"/>
  <c r="M66" i="2"/>
  <c r="H92" i="2"/>
  <c r="I92" i="2"/>
  <c r="N92" i="2"/>
  <c r="O92" i="2"/>
  <c r="V92" i="2"/>
  <c r="W92" i="2"/>
  <c r="X92" i="2"/>
  <c r="Y92" i="2"/>
  <c r="C39" i="8"/>
  <c r="N66" i="2"/>
  <c r="O66" i="2"/>
  <c r="X66" i="2"/>
  <c r="Y66" i="2"/>
  <c r="AB40" i="2"/>
  <c r="AC40" i="2"/>
  <c r="Z66" i="2"/>
  <c r="AA66" i="2"/>
  <c r="AH66" i="2"/>
  <c r="AI66" i="2"/>
  <c r="AH40" i="2"/>
  <c r="AI40" i="2"/>
  <c r="AN40" i="2"/>
  <c r="AO40" i="2"/>
  <c r="G13" i="2"/>
  <c r="T41" i="2"/>
  <c r="R66" i="2"/>
  <c r="S66" i="2"/>
  <c r="AF66" i="2"/>
  <c r="AG66" i="2"/>
  <c r="AB92" i="2"/>
  <c r="AC92" i="2"/>
  <c r="AD92" i="2"/>
  <c r="AE92" i="2"/>
  <c r="P92" i="2"/>
  <c r="Q92" i="2"/>
  <c r="J92" i="2"/>
  <c r="K92" i="2"/>
  <c r="T92" i="2"/>
  <c r="U92" i="2"/>
  <c r="AL41" i="2"/>
  <c r="J66" i="2"/>
  <c r="K66" i="2"/>
  <c r="AD66" i="2"/>
  <c r="AE66" i="2"/>
  <c r="P66" i="2"/>
  <c r="Q66" i="2"/>
  <c r="AH92" i="2"/>
  <c r="AI92" i="2"/>
  <c r="AL92" i="2"/>
  <c r="AM92" i="2"/>
  <c r="AF92" i="2"/>
  <c r="AG92" i="2"/>
  <c r="R92" i="2"/>
  <c r="S92" i="2"/>
  <c r="AB41" i="2"/>
  <c r="P40" i="2"/>
  <c r="Q40" i="2"/>
  <c r="AF41" i="2"/>
  <c r="AB66" i="2"/>
  <c r="AC66" i="2"/>
  <c r="V66" i="2"/>
  <c r="W66" i="2"/>
  <c r="AL40" i="2"/>
  <c r="AM40" i="2"/>
  <c r="V40" i="2"/>
  <c r="W40" i="2"/>
  <c r="T40" i="2"/>
  <c r="U40" i="2"/>
  <c r="AH41" i="2"/>
  <c r="AJ66" i="2"/>
  <c r="AK66" i="2"/>
  <c r="C15" i="9"/>
  <c r="D15" i="9" s="1"/>
  <c r="L92" i="2"/>
  <c r="M92" i="2"/>
  <c r="AP92" i="2"/>
  <c r="AQ92" i="2"/>
  <c r="Z92" i="2"/>
  <c r="AA92" i="2"/>
  <c r="AN92" i="2"/>
  <c r="AO92" i="2"/>
  <c r="AJ92" i="2"/>
  <c r="AK92" i="2"/>
  <c r="D62" i="5"/>
  <c r="C40" i="8"/>
  <c r="AN66" i="2"/>
  <c r="AO66" i="2"/>
  <c r="AL66" i="2"/>
  <c r="AM66" i="2"/>
  <c r="T66" i="2"/>
  <c r="U66" i="2"/>
  <c r="X40" i="2"/>
  <c r="Y40" i="2"/>
  <c r="C14" i="2"/>
  <c r="D14" i="2"/>
  <c r="J40" i="2"/>
  <c r="K40" i="2"/>
  <c r="N41" i="2"/>
  <c r="AC115" i="2"/>
  <c r="AK115" i="2" s="1"/>
  <c r="D116" i="2"/>
  <c r="AT37" i="2"/>
  <c r="F15" i="9" l="1"/>
  <c r="E16" i="9"/>
  <c r="G14" i="2"/>
  <c r="AS65" i="2"/>
  <c r="H66" i="2"/>
  <c r="J67" i="2" s="1"/>
  <c r="AS91" i="2"/>
  <c r="AT91" i="2" s="1"/>
  <c r="D63" i="5"/>
  <c r="K15" i="8" s="1"/>
  <c r="C15" i="8"/>
  <c r="AJ42" i="2" s="1"/>
  <c r="AD41" i="2"/>
  <c r="AN67" i="2"/>
  <c r="D14" i="8"/>
  <c r="AA41" i="2" s="1"/>
  <c r="E14" i="8"/>
  <c r="K14" i="8"/>
  <c r="J14" i="8"/>
  <c r="F15" i="2" s="1"/>
  <c r="AP93" i="2"/>
  <c r="C16" i="9"/>
  <c r="D16" i="9" s="1"/>
  <c r="X41" i="2"/>
  <c r="X67" i="2"/>
  <c r="AH93" i="2"/>
  <c r="AJ93" i="2"/>
  <c r="AF67" i="2"/>
  <c r="L93" i="2"/>
  <c r="AF93" i="2"/>
  <c r="AH67" i="2"/>
  <c r="X93" i="2"/>
  <c r="J93" i="2"/>
  <c r="AP41" i="2"/>
  <c r="P67" i="2"/>
  <c r="Z41" i="2"/>
  <c r="AJ41" i="2"/>
  <c r="AB67" i="2"/>
  <c r="Z67" i="2"/>
  <c r="AJ67" i="2"/>
  <c r="N67" i="2"/>
  <c r="C15" i="2"/>
  <c r="H15" i="2"/>
  <c r="V67" i="2"/>
  <c r="AP67" i="2"/>
  <c r="C16" i="8"/>
  <c r="AL93" i="2"/>
  <c r="AB93" i="2"/>
  <c r="N93" i="2"/>
  <c r="AL67" i="2"/>
  <c r="V41" i="2"/>
  <c r="AN41" i="2"/>
  <c r="AD67" i="2"/>
  <c r="R41" i="2"/>
  <c r="T93" i="2"/>
  <c r="AN93" i="2"/>
  <c r="R67" i="2"/>
  <c r="L67" i="2"/>
  <c r="V93" i="2"/>
  <c r="R93" i="2"/>
  <c r="AD93" i="2"/>
  <c r="T67" i="2"/>
  <c r="Z93" i="2"/>
  <c r="P93" i="2"/>
  <c r="AU37" i="2"/>
  <c r="AV38" i="2" s="1"/>
  <c r="L41" i="2"/>
  <c r="C64" i="2"/>
  <c r="AX65" i="2" s="1"/>
  <c r="AY65" i="2" s="1"/>
  <c r="C37" i="2"/>
  <c r="F16" i="9" l="1"/>
  <c r="E17" i="9"/>
  <c r="R94" i="2"/>
  <c r="T95" i="2" s="1"/>
  <c r="P42" i="2"/>
  <c r="R43" i="2" s="1"/>
  <c r="R42" i="2"/>
  <c r="T43" i="2" s="1"/>
  <c r="J15" i="8"/>
  <c r="M15" i="8" s="1"/>
  <c r="D15" i="8"/>
  <c r="Q42" i="2" s="1"/>
  <c r="AH42" i="2"/>
  <c r="AJ43" i="2" s="1"/>
  <c r="AK67" i="2"/>
  <c r="D15" i="2"/>
  <c r="H16" i="2" s="1"/>
  <c r="V42" i="2"/>
  <c r="X43" i="2" s="1"/>
  <c r="AN42" i="2"/>
  <c r="AP43" i="2" s="1"/>
  <c r="AD42" i="2"/>
  <c r="AF43" i="2" s="1"/>
  <c r="E15" i="8"/>
  <c r="Q67" i="2"/>
  <c r="G15" i="2"/>
  <c r="C41" i="8"/>
  <c r="AJ94" i="2"/>
  <c r="G14" i="8"/>
  <c r="Q41" i="2"/>
  <c r="AM41" i="2"/>
  <c r="O41" i="2"/>
  <c r="AC41" i="2"/>
  <c r="AG41" i="2"/>
  <c r="AI41" i="2"/>
  <c r="U41" i="2"/>
  <c r="AF42" i="2"/>
  <c r="M41" i="2"/>
  <c r="AA93" i="2"/>
  <c r="AE93" i="2"/>
  <c r="W93" i="2"/>
  <c r="S67" i="2"/>
  <c r="U93" i="2"/>
  <c r="AE67" i="2"/>
  <c r="W41" i="2"/>
  <c r="O93" i="2"/>
  <c r="AM93" i="2"/>
  <c r="W67" i="2"/>
  <c r="C16" i="2"/>
  <c r="AL68" i="2"/>
  <c r="AA67" i="2"/>
  <c r="AK41" i="2"/>
  <c r="AB42" i="2"/>
  <c r="R68" i="2"/>
  <c r="K93" i="2"/>
  <c r="AG93" i="2"/>
  <c r="AK93" i="2"/>
  <c r="Y67" i="2"/>
  <c r="AQ93" i="2"/>
  <c r="AO67" i="2"/>
  <c r="Z94" i="2"/>
  <c r="N94" i="2"/>
  <c r="Z42" i="2"/>
  <c r="K67" i="2"/>
  <c r="AB94" i="2"/>
  <c r="AF94" i="2"/>
  <c r="X94" i="2"/>
  <c r="T68" i="2"/>
  <c r="V94" i="2"/>
  <c r="AF68" i="2"/>
  <c r="X42" i="2"/>
  <c r="P94" i="2"/>
  <c r="AN94" i="2"/>
  <c r="C17" i="8"/>
  <c r="X68" i="2"/>
  <c r="O67" i="2"/>
  <c r="AB68" i="2"/>
  <c r="AL42" i="2"/>
  <c r="AQ41" i="2"/>
  <c r="L94" i="2"/>
  <c r="AH94" i="2"/>
  <c r="AL94" i="2"/>
  <c r="Z68" i="2"/>
  <c r="AL43" i="2"/>
  <c r="AP68" i="2"/>
  <c r="V68" i="2"/>
  <c r="T94" i="2"/>
  <c r="V95" i="2" s="1"/>
  <c r="N68" i="2"/>
  <c r="AP94" i="2"/>
  <c r="T42" i="2"/>
  <c r="AP42" i="2"/>
  <c r="AN68" i="2"/>
  <c r="AD94" i="2"/>
  <c r="AD68" i="2"/>
  <c r="AJ68" i="2"/>
  <c r="AH68" i="2"/>
  <c r="C17" i="9"/>
  <c r="D17" i="9" s="1"/>
  <c r="Q93" i="2"/>
  <c r="U67" i="2"/>
  <c r="S93" i="2"/>
  <c r="M67" i="2"/>
  <c r="AO93" i="2"/>
  <c r="S41" i="2"/>
  <c r="AO41" i="2"/>
  <c r="AM67" i="2"/>
  <c r="AC93" i="2"/>
  <c r="AQ67" i="2"/>
  <c r="P68" i="2"/>
  <c r="AC67" i="2"/>
  <c r="Y93" i="2"/>
  <c r="AI67" i="2"/>
  <c r="M93" i="2"/>
  <c r="AG67" i="2"/>
  <c r="AI93" i="2"/>
  <c r="Y41" i="2"/>
  <c r="D64" i="5"/>
  <c r="D16" i="8" s="1"/>
  <c r="J15" i="2"/>
  <c r="M14" i="8"/>
  <c r="AE41" i="2"/>
  <c r="AX38" i="2"/>
  <c r="AY38" i="2" s="1"/>
  <c r="AW38" i="2"/>
  <c r="E38" i="2"/>
  <c r="D38" i="2"/>
  <c r="L68" i="2"/>
  <c r="D65" i="2"/>
  <c r="AR65" i="2" s="1"/>
  <c r="E65" i="2"/>
  <c r="N42" i="2"/>
  <c r="C115" i="2"/>
  <c r="C38" i="2"/>
  <c r="AX39" i="2" s="1"/>
  <c r="AT64" i="2"/>
  <c r="AT63" i="2"/>
  <c r="E116" i="2" s="1"/>
  <c r="F17" i="9" l="1"/>
  <c r="E18" i="9"/>
  <c r="U42" i="2"/>
  <c r="J16" i="2"/>
  <c r="G16" i="2"/>
  <c r="F16" i="2"/>
  <c r="G15" i="8"/>
  <c r="Y42" i="2"/>
  <c r="W94" i="2"/>
  <c r="AI68" i="2"/>
  <c r="AI42" i="2"/>
  <c r="O68" i="2"/>
  <c r="M94" i="2"/>
  <c r="AO68" i="2"/>
  <c r="AQ68" i="2"/>
  <c r="AA68" i="2"/>
  <c r="AI94" i="2"/>
  <c r="AO94" i="2"/>
  <c r="AC94" i="2"/>
  <c r="O94" i="2"/>
  <c r="AE68" i="2"/>
  <c r="W68" i="2"/>
  <c r="AM42" i="2"/>
  <c r="Y68" i="2"/>
  <c r="Y94" i="2"/>
  <c r="AK68" i="2"/>
  <c r="AE94" i="2"/>
  <c r="AQ42" i="2"/>
  <c r="AQ94" i="2"/>
  <c r="U94" i="2"/>
  <c r="AM94" i="2"/>
  <c r="S42" i="2"/>
  <c r="AA42" i="2"/>
  <c r="AA94" i="2"/>
  <c r="S68" i="2"/>
  <c r="O42" i="2"/>
  <c r="M68" i="2"/>
  <c r="Q68" i="2"/>
  <c r="AC68" i="2"/>
  <c r="Q94" i="2"/>
  <c r="AG68" i="2"/>
  <c r="U68" i="2"/>
  <c r="AG94" i="2"/>
  <c r="AG42" i="2"/>
  <c r="AO42" i="2"/>
  <c r="AK42" i="2"/>
  <c r="AK94" i="2"/>
  <c r="AE42" i="2"/>
  <c r="W42" i="2"/>
  <c r="AC42" i="2"/>
  <c r="AM68" i="2"/>
  <c r="D16" i="2"/>
  <c r="S94" i="2"/>
  <c r="D65" i="5"/>
  <c r="K17" i="8" s="1"/>
  <c r="W95" i="2"/>
  <c r="Y43" i="2"/>
  <c r="AQ43" i="2"/>
  <c r="AG43" i="2"/>
  <c r="AM43" i="2"/>
  <c r="U43" i="2"/>
  <c r="U95" i="2"/>
  <c r="AK43" i="2"/>
  <c r="S43" i="2"/>
  <c r="AF69" i="2"/>
  <c r="AG69" i="2"/>
  <c r="C42" i="8"/>
  <c r="AP95" i="2"/>
  <c r="AQ95" i="2"/>
  <c r="Z43" i="2"/>
  <c r="AA43" i="2"/>
  <c r="X95" i="2"/>
  <c r="Y95" i="2"/>
  <c r="Z95" i="2"/>
  <c r="AA95" i="2"/>
  <c r="AD95" i="2"/>
  <c r="AE95" i="2"/>
  <c r="T69" i="2"/>
  <c r="U69" i="2"/>
  <c r="AJ69" i="2"/>
  <c r="AK69" i="2"/>
  <c r="V43" i="2"/>
  <c r="W43" i="2"/>
  <c r="P69" i="2"/>
  <c r="Q69" i="2"/>
  <c r="AN44" i="2"/>
  <c r="AD69" i="2"/>
  <c r="AE69" i="2"/>
  <c r="AB95" i="2"/>
  <c r="AC95" i="2"/>
  <c r="K16" i="8"/>
  <c r="E16" i="8"/>
  <c r="G16" i="8" s="1"/>
  <c r="J16" i="8"/>
  <c r="AL44" i="2"/>
  <c r="AL69" i="2"/>
  <c r="AM69" i="2"/>
  <c r="AF95" i="2"/>
  <c r="AG95" i="2"/>
  <c r="X96" i="2"/>
  <c r="V96" i="2"/>
  <c r="AB69" i="2"/>
  <c r="AC69" i="2"/>
  <c r="AN95" i="2"/>
  <c r="AO95" i="2"/>
  <c r="AJ95" i="2"/>
  <c r="AK95" i="2"/>
  <c r="N95" i="2"/>
  <c r="O95" i="2"/>
  <c r="AN43" i="2"/>
  <c r="AO43" i="2"/>
  <c r="P95" i="2"/>
  <c r="Q95" i="2"/>
  <c r="AL95" i="2"/>
  <c r="AM95" i="2"/>
  <c r="C18" i="9"/>
  <c r="D18" i="9" s="1"/>
  <c r="AP69" i="2"/>
  <c r="AQ69" i="2"/>
  <c r="X69" i="2"/>
  <c r="Y69" i="2"/>
  <c r="AH44" i="2"/>
  <c r="Z44" i="2"/>
  <c r="Z69" i="2"/>
  <c r="AA69" i="2"/>
  <c r="AB43" i="2"/>
  <c r="AC43" i="2"/>
  <c r="AH43" i="2"/>
  <c r="AI43" i="2"/>
  <c r="V44" i="2"/>
  <c r="R69" i="2"/>
  <c r="S69" i="2"/>
  <c r="C43" i="8"/>
  <c r="R95" i="2"/>
  <c r="S95" i="2"/>
  <c r="AH69" i="2"/>
  <c r="AI69" i="2"/>
  <c r="V69" i="2"/>
  <c r="W69" i="2"/>
  <c r="AH95" i="2"/>
  <c r="AI95" i="2"/>
  <c r="AD43" i="2"/>
  <c r="AE43" i="2"/>
  <c r="AN69" i="2"/>
  <c r="AO69" i="2"/>
  <c r="C17" i="2"/>
  <c r="D17" i="2"/>
  <c r="H117" i="2"/>
  <c r="W116" i="2"/>
  <c r="X116" i="2"/>
  <c r="V116" i="2"/>
  <c r="AY39" i="2"/>
  <c r="G117" i="2"/>
  <c r="M115" i="2"/>
  <c r="AU63" i="2"/>
  <c r="P115" i="2"/>
  <c r="F39" i="2"/>
  <c r="G39" i="2"/>
  <c r="AS39" i="2" s="1"/>
  <c r="G66" i="2"/>
  <c r="AS66" i="2" s="1"/>
  <c r="C92" i="2" s="1"/>
  <c r="AY93" i="2" s="1"/>
  <c r="F66" i="2"/>
  <c r="E39" i="2"/>
  <c r="D39" i="2"/>
  <c r="Q43" i="2"/>
  <c r="P43" i="2"/>
  <c r="O69" i="2"/>
  <c r="N69" i="2"/>
  <c r="T44" i="2"/>
  <c r="AR38" i="2"/>
  <c r="C39" i="2"/>
  <c r="AX40" i="2" s="1"/>
  <c r="AT38" i="2"/>
  <c r="AU38" i="2" s="1"/>
  <c r="F18" i="9" l="1"/>
  <c r="E19" i="9"/>
  <c r="H17" i="2"/>
  <c r="D17" i="8"/>
  <c r="U44" i="2" s="1"/>
  <c r="E17" i="8"/>
  <c r="J17" i="8"/>
  <c r="M17" i="8" s="1"/>
  <c r="D66" i="5"/>
  <c r="D18" i="8" s="1"/>
  <c r="C18" i="8"/>
  <c r="X45" i="2" s="1"/>
  <c r="T70" i="2"/>
  <c r="AJ44" i="2"/>
  <c r="AB70" i="2"/>
  <c r="AN96" i="2"/>
  <c r="AP44" i="2"/>
  <c r="AL96" i="2"/>
  <c r="AD70" i="2"/>
  <c r="AN70" i="2"/>
  <c r="AF70" i="2"/>
  <c r="R70" i="2"/>
  <c r="AL70" i="2"/>
  <c r="AH70" i="2"/>
  <c r="G17" i="2"/>
  <c r="AP70" i="2"/>
  <c r="AJ96" i="2"/>
  <c r="AJ70" i="2"/>
  <c r="AF96" i="2"/>
  <c r="Z96" i="2"/>
  <c r="AD44" i="2"/>
  <c r="Z70" i="2"/>
  <c r="C19" i="9"/>
  <c r="D19" i="9" s="1"/>
  <c r="R96" i="2"/>
  <c r="P96" i="2"/>
  <c r="AP96" i="2"/>
  <c r="AH96" i="2"/>
  <c r="AD96" i="2"/>
  <c r="X44" i="2"/>
  <c r="V70" i="2"/>
  <c r="C18" i="2"/>
  <c r="AF44" i="2"/>
  <c r="X70" i="2"/>
  <c r="T96" i="2"/>
  <c r="C44" i="8"/>
  <c r="J17" i="2"/>
  <c r="M16" i="8"/>
  <c r="F17" i="2"/>
  <c r="AB96" i="2"/>
  <c r="AB44" i="2"/>
  <c r="AY40" i="2"/>
  <c r="AV64" i="2"/>
  <c r="F116" i="2"/>
  <c r="AW64" i="2"/>
  <c r="K117" i="2" s="1"/>
  <c r="AU64" i="2"/>
  <c r="AV65" i="2" s="1"/>
  <c r="AT39" i="2"/>
  <c r="AW39" i="2"/>
  <c r="AV39" i="2"/>
  <c r="P70" i="2"/>
  <c r="F40" i="2"/>
  <c r="G40" i="2"/>
  <c r="E40" i="2"/>
  <c r="D40" i="2"/>
  <c r="R44" i="2"/>
  <c r="H67" i="2"/>
  <c r="I67" i="2"/>
  <c r="I40" i="2"/>
  <c r="H40" i="2"/>
  <c r="AR39" i="2"/>
  <c r="C65" i="2"/>
  <c r="AX66" i="2" s="1"/>
  <c r="AY66" i="2" s="1"/>
  <c r="T115" i="2"/>
  <c r="AF115" i="2" s="1"/>
  <c r="Q115" i="2"/>
  <c r="U115" i="2" s="1"/>
  <c r="G118" i="2"/>
  <c r="C40" i="2"/>
  <c r="AX41" i="2" s="1"/>
  <c r="C91" i="2"/>
  <c r="AY92" i="2" s="1"/>
  <c r="AZ92" i="2" s="1"/>
  <c r="AZ93" i="2" s="1"/>
  <c r="AU90" i="2"/>
  <c r="E117" i="2" s="1"/>
  <c r="F19" i="9" l="1"/>
  <c r="E20" i="9"/>
  <c r="AC44" i="2"/>
  <c r="Q70" i="2"/>
  <c r="S44" i="2"/>
  <c r="Y96" i="2"/>
  <c r="S70" i="2"/>
  <c r="AC96" i="2"/>
  <c r="D18" i="2"/>
  <c r="AO96" i="2"/>
  <c r="AI44" i="2"/>
  <c r="Y44" i="2"/>
  <c r="AO70" i="2"/>
  <c r="AK44" i="2"/>
  <c r="W44" i="2"/>
  <c r="AI70" i="2"/>
  <c r="Y70" i="2"/>
  <c r="S96" i="2"/>
  <c r="AA44" i="2"/>
  <c r="AQ70" i="2"/>
  <c r="AM96" i="2"/>
  <c r="AK70" i="2"/>
  <c r="AM70" i="2"/>
  <c r="AG70" i="2"/>
  <c r="AE70" i="2"/>
  <c r="AQ44" i="2"/>
  <c r="AC70" i="2"/>
  <c r="U70" i="2"/>
  <c r="U96" i="2"/>
  <c r="AG44" i="2"/>
  <c r="W70" i="2"/>
  <c r="AE96" i="2"/>
  <c r="AA70" i="2"/>
  <c r="AQ96" i="2"/>
  <c r="AO44" i="2"/>
  <c r="AN45" i="2"/>
  <c r="AA96" i="2"/>
  <c r="AM44" i="2"/>
  <c r="F18" i="2"/>
  <c r="AP45" i="2"/>
  <c r="AI96" i="2"/>
  <c r="Q96" i="2"/>
  <c r="AE44" i="2"/>
  <c r="AG96" i="2"/>
  <c r="W96" i="2"/>
  <c r="AK96" i="2"/>
  <c r="J18" i="8"/>
  <c r="F19" i="2" s="1"/>
  <c r="G17" i="8"/>
  <c r="J18" i="2"/>
  <c r="AK45" i="2"/>
  <c r="W45" i="2"/>
  <c r="AJ45" i="2"/>
  <c r="Z97" i="2"/>
  <c r="V45" i="2"/>
  <c r="AB45" i="2"/>
  <c r="X97" i="2"/>
  <c r="AO45" i="2"/>
  <c r="Y97" i="2"/>
  <c r="AQ45" i="2"/>
  <c r="E18" i="8"/>
  <c r="G18" i="8" s="1"/>
  <c r="K18" i="8"/>
  <c r="C19" i="8"/>
  <c r="H18" i="2"/>
  <c r="AA97" i="2"/>
  <c r="G18" i="2"/>
  <c r="D67" i="5"/>
  <c r="K19" i="8" s="1"/>
  <c r="AC45" i="2"/>
  <c r="Y45" i="2"/>
  <c r="AB97" i="2"/>
  <c r="AC97" i="2"/>
  <c r="AH45" i="2"/>
  <c r="AI45" i="2"/>
  <c r="Z45" i="2"/>
  <c r="AA45" i="2"/>
  <c r="C20" i="9"/>
  <c r="D20" i="9" s="1"/>
  <c r="AN71" i="2"/>
  <c r="AO71" i="2"/>
  <c r="AH97" i="2"/>
  <c r="AI97" i="2"/>
  <c r="AL97" i="2"/>
  <c r="AM97" i="2"/>
  <c r="AD45" i="2"/>
  <c r="AE45" i="2"/>
  <c r="C45" i="8"/>
  <c r="Z71" i="2"/>
  <c r="AA71" i="2"/>
  <c r="X71" i="2"/>
  <c r="Y71" i="2"/>
  <c r="AJ97" i="2"/>
  <c r="AK97" i="2"/>
  <c r="T97" i="2"/>
  <c r="U97" i="2"/>
  <c r="AB71" i="2"/>
  <c r="AC71" i="2"/>
  <c r="AF45" i="2"/>
  <c r="AG45" i="2"/>
  <c r="AJ71" i="2"/>
  <c r="AK71" i="2"/>
  <c r="T71" i="2"/>
  <c r="U71" i="2"/>
  <c r="AP71" i="2"/>
  <c r="AQ71" i="2"/>
  <c r="AF71" i="2"/>
  <c r="AG71" i="2"/>
  <c r="AL45" i="2"/>
  <c r="AM45" i="2"/>
  <c r="AL71" i="2"/>
  <c r="AM71" i="2"/>
  <c r="AD97" i="2"/>
  <c r="AE97" i="2"/>
  <c r="V97" i="2"/>
  <c r="W97" i="2"/>
  <c r="C19" i="2"/>
  <c r="D19" i="2"/>
  <c r="AF97" i="2"/>
  <c r="AG97" i="2"/>
  <c r="R97" i="2"/>
  <c r="S97" i="2"/>
  <c r="AH71" i="2"/>
  <c r="AI71" i="2"/>
  <c r="AN97" i="2"/>
  <c r="AO97" i="2"/>
  <c r="AP97" i="2"/>
  <c r="AQ97" i="2"/>
  <c r="AD71" i="2"/>
  <c r="AE71" i="2"/>
  <c r="V71" i="2"/>
  <c r="W71" i="2"/>
  <c r="W117" i="2"/>
  <c r="X117" i="2"/>
  <c r="V117" i="2"/>
  <c r="AY41" i="2"/>
  <c r="AW65" i="2"/>
  <c r="G119" i="2"/>
  <c r="I117" i="2"/>
  <c r="J117" i="2" s="1"/>
  <c r="AU39" i="2"/>
  <c r="AV40" i="2" s="1"/>
  <c r="AV90" i="2"/>
  <c r="AX91" i="2" s="1"/>
  <c r="AT40" i="2"/>
  <c r="AS40" i="2"/>
  <c r="C66" i="2" s="1"/>
  <c r="AX67" i="2" s="1"/>
  <c r="AY67" i="2" s="1"/>
  <c r="D41" i="2"/>
  <c r="E41" i="2"/>
  <c r="K41" i="2"/>
  <c r="J41" i="2"/>
  <c r="U45" i="2"/>
  <c r="T45" i="2"/>
  <c r="F41" i="2"/>
  <c r="G41" i="2"/>
  <c r="K68" i="2"/>
  <c r="J68" i="2"/>
  <c r="H41" i="2"/>
  <c r="I41" i="2"/>
  <c r="E66" i="2"/>
  <c r="AT66" i="2" s="1"/>
  <c r="D66" i="2"/>
  <c r="AR66" i="2" s="1"/>
  <c r="R71" i="2"/>
  <c r="S71" i="2"/>
  <c r="E92" i="2"/>
  <c r="D92" i="2"/>
  <c r="E91" i="2"/>
  <c r="AU91" i="2" s="1"/>
  <c r="D91" i="2"/>
  <c r="AR40" i="2"/>
  <c r="C41" i="2"/>
  <c r="AX42" i="2" s="1"/>
  <c r="AT65" i="2"/>
  <c r="F20" i="9" l="1"/>
  <c r="E21" i="9"/>
  <c r="H19" i="2"/>
  <c r="AP46" i="2"/>
  <c r="J19" i="8"/>
  <c r="F20" i="2" s="1"/>
  <c r="J19" i="2"/>
  <c r="M18" i="8"/>
  <c r="Z98" i="2"/>
  <c r="AD46" i="2"/>
  <c r="X46" i="2"/>
  <c r="X98" i="2"/>
  <c r="AB98" i="2"/>
  <c r="AL46" i="2"/>
  <c r="Z46" i="2"/>
  <c r="G19" i="2"/>
  <c r="C20" i="8"/>
  <c r="D68" i="5"/>
  <c r="K20" i="8" s="1"/>
  <c r="E19" i="8"/>
  <c r="G20" i="2" s="1"/>
  <c r="D19" i="8"/>
  <c r="AM72" i="2" s="1"/>
  <c r="AF72" i="2"/>
  <c r="AJ72" i="2"/>
  <c r="AH98" i="2"/>
  <c r="AL72" i="2"/>
  <c r="AD72" i="2"/>
  <c r="AL98" i="2"/>
  <c r="AB72" i="2"/>
  <c r="AF46" i="2"/>
  <c r="AP72" i="2"/>
  <c r="C21" i="9"/>
  <c r="D21" i="9" s="1"/>
  <c r="AB46" i="2"/>
  <c r="T98" i="2"/>
  <c r="X72" i="2"/>
  <c r="AN72" i="2"/>
  <c r="AJ98" i="2"/>
  <c r="AD98" i="2"/>
  <c r="AP98" i="2"/>
  <c r="C20" i="2"/>
  <c r="H20" i="2"/>
  <c r="AF98" i="2"/>
  <c r="AN46" i="2"/>
  <c r="AH72" i="2"/>
  <c r="V72" i="2"/>
  <c r="AH46" i="2"/>
  <c r="V98" i="2"/>
  <c r="Z72" i="2"/>
  <c r="AN98" i="2"/>
  <c r="AJ46" i="2"/>
  <c r="AR91" i="2"/>
  <c r="G92" i="2"/>
  <c r="AS92" i="2" s="1"/>
  <c r="AV91" i="2"/>
  <c r="AY42" i="2"/>
  <c r="K118" i="2"/>
  <c r="E118" i="2"/>
  <c r="H119" i="2"/>
  <c r="AW91" i="2"/>
  <c r="F117" i="2"/>
  <c r="H118" i="2"/>
  <c r="AW40" i="2"/>
  <c r="AU40" i="2"/>
  <c r="AV41" i="2" s="1"/>
  <c r="AU65" i="2"/>
  <c r="AW66" i="2" s="1"/>
  <c r="AT41" i="2"/>
  <c r="L42" i="2"/>
  <c r="M42" i="2"/>
  <c r="F93" i="2"/>
  <c r="G93" i="2"/>
  <c r="T72" i="2"/>
  <c r="J42" i="2"/>
  <c r="K42" i="2"/>
  <c r="I42" i="2"/>
  <c r="H42" i="2"/>
  <c r="F42" i="2"/>
  <c r="G42" i="2"/>
  <c r="E42" i="2"/>
  <c r="D42" i="2"/>
  <c r="F92" i="2"/>
  <c r="AR92" i="2" s="1"/>
  <c r="E67" i="2"/>
  <c r="AT67" i="2" s="1"/>
  <c r="D67" i="2"/>
  <c r="F67" i="2"/>
  <c r="G67" i="2"/>
  <c r="AS67" i="2" s="1"/>
  <c r="M69" i="2"/>
  <c r="L69" i="2"/>
  <c r="V46" i="2"/>
  <c r="AS41" i="2"/>
  <c r="C67" i="2" s="1"/>
  <c r="AX68" i="2" s="1"/>
  <c r="AY68" i="2" s="1"/>
  <c r="AR41" i="2"/>
  <c r="AA116" i="2"/>
  <c r="AI116" i="2" s="1"/>
  <c r="AB116" i="2"/>
  <c r="AJ116" i="2" s="1"/>
  <c r="Z116" i="2"/>
  <c r="AH116" i="2" s="1"/>
  <c r="Y116" i="2"/>
  <c r="D117" i="2"/>
  <c r="C117" i="2"/>
  <c r="C116" i="2"/>
  <c r="C42" i="2"/>
  <c r="AX43" i="2" s="1"/>
  <c r="AD99" i="2" l="1"/>
  <c r="F21" i="9"/>
  <c r="E22" i="9"/>
  <c r="AB99" i="2"/>
  <c r="J20" i="2"/>
  <c r="M19" i="8"/>
  <c r="AB47" i="2"/>
  <c r="Z47" i="2"/>
  <c r="AN47" i="2"/>
  <c r="W46" i="2"/>
  <c r="W72" i="2"/>
  <c r="U72" i="2"/>
  <c r="W98" i="2"/>
  <c r="AG98" i="2"/>
  <c r="AK46" i="2"/>
  <c r="AO98" i="2"/>
  <c r="AO46" i="2"/>
  <c r="E20" i="8"/>
  <c r="AF47" i="2"/>
  <c r="Z99" i="2"/>
  <c r="J20" i="8"/>
  <c r="M20" i="8" s="1"/>
  <c r="AE98" i="2"/>
  <c r="AO72" i="2"/>
  <c r="U98" i="2"/>
  <c r="AA72" i="2"/>
  <c r="AI46" i="2"/>
  <c r="AI72" i="2"/>
  <c r="D20" i="8"/>
  <c r="AM47" i="2" s="1"/>
  <c r="Y72" i="2"/>
  <c r="AG46" i="2"/>
  <c r="AK72" i="2"/>
  <c r="AC46" i="2"/>
  <c r="AQ72" i="2"/>
  <c r="AM98" i="2"/>
  <c r="AA98" i="2"/>
  <c r="AE46" i="2"/>
  <c r="AC98" i="2"/>
  <c r="AQ46" i="2"/>
  <c r="AA46" i="2"/>
  <c r="Y98" i="2"/>
  <c r="AM46" i="2"/>
  <c r="Y46" i="2"/>
  <c r="G19" i="8"/>
  <c r="D20" i="2"/>
  <c r="AQ98" i="2"/>
  <c r="AK98" i="2"/>
  <c r="AC72" i="2"/>
  <c r="AE72" i="2"/>
  <c r="AI98" i="2"/>
  <c r="AG72" i="2"/>
  <c r="AB73" i="2"/>
  <c r="AH99" i="2"/>
  <c r="C21" i="2"/>
  <c r="V99" i="2"/>
  <c r="C22" i="9"/>
  <c r="D22" i="9" s="1"/>
  <c r="AH47" i="2"/>
  <c r="AL73" i="2"/>
  <c r="AJ47" i="2"/>
  <c r="C22" i="8"/>
  <c r="AN73" i="2"/>
  <c r="AL47" i="2"/>
  <c r="AP99" i="2"/>
  <c r="X99" i="2"/>
  <c r="X73" i="2"/>
  <c r="AP47" i="2"/>
  <c r="AF99" i="2"/>
  <c r="C21" i="8"/>
  <c r="AD73" i="2"/>
  <c r="AF73" i="2"/>
  <c r="AJ73" i="2"/>
  <c r="AL99" i="2"/>
  <c r="D69" i="5"/>
  <c r="AN99" i="2"/>
  <c r="AP73" i="2"/>
  <c r="Z73" i="2"/>
  <c r="AD47" i="2"/>
  <c r="C46" i="8"/>
  <c r="AJ99" i="2"/>
  <c r="AH73" i="2"/>
  <c r="X118" i="2"/>
  <c r="AB118" i="2" s="1"/>
  <c r="AJ118" i="2" s="1"/>
  <c r="V118" i="2"/>
  <c r="W118" i="2"/>
  <c r="AA118" i="2" s="1"/>
  <c r="AI118" i="2" s="1"/>
  <c r="AW92" i="2"/>
  <c r="AX92" i="2"/>
  <c r="K119" i="2" s="1"/>
  <c r="AY43" i="2"/>
  <c r="AT92" i="2"/>
  <c r="AW41" i="2"/>
  <c r="I118" i="2"/>
  <c r="J118" i="2" s="1"/>
  <c r="AU41" i="2"/>
  <c r="AV42" i="2" s="1"/>
  <c r="F118" i="2"/>
  <c r="AV66" i="2"/>
  <c r="AU66" i="2"/>
  <c r="AT42" i="2"/>
  <c r="AR67" i="2"/>
  <c r="P116" i="2"/>
  <c r="Q116" i="2" s="1"/>
  <c r="N43" i="2"/>
  <c r="O43" i="2"/>
  <c r="K43" i="2"/>
  <c r="J43" i="2"/>
  <c r="V73" i="2"/>
  <c r="E68" i="2"/>
  <c r="AT68" i="2" s="1"/>
  <c r="D68" i="2"/>
  <c r="X47" i="2"/>
  <c r="I68" i="2"/>
  <c r="H68" i="2"/>
  <c r="F43" i="2"/>
  <c r="G43" i="2"/>
  <c r="D43" i="2"/>
  <c r="E43" i="2"/>
  <c r="N70" i="2"/>
  <c r="O70" i="2"/>
  <c r="F68" i="2"/>
  <c r="G68" i="2"/>
  <c r="I93" i="2"/>
  <c r="AS93" i="2" s="1"/>
  <c r="H93" i="2"/>
  <c r="I43" i="2"/>
  <c r="H43" i="2"/>
  <c r="M43" i="2"/>
  <c r="L43" i="2"/>
  <c r="I94" i="2"/>
  <c r="H94" i="2"/>
  <c r="AR42" i="2"/>
  <c r="AS42" i="2"/>
  <c r="C68" i="2" s="1"/>
  <c r="AX69" i="2" s="1"/>
  <c r="AY69" i="2" s="1"/>
  <c r="AC116" i="2"/>
  <c r="AK116" i="2" s="1"/>
  <c r="P117" i="2"/>
  <c r="D118" i="2"/>
  <c r="G120" i="2"/>
  <c r="AU92" i="2"/>
  <c r="C43" i="2"/>
  <c r="AX44" i="2" s="1"/>
  <c r="L116" i="2"/>
  <c r="M116" i="2" s="1"/>
  <c r="F22" i="9" l="1"/>
  <c r="AD100" i="2"/>
  <c r="AF101" i="2" s="1"/>
  <c r="E23" i="9"/>
  <c r="AG73" i="2"/>
  <c r="Y47" i="2"/>
  <c r="W73" i="2"/>
  <c r="AM99" i="2"/>
  <c r="AM73" i="2"/>
  <c r="AH48" i="2"/>
  <c r="AJ49" i="2" s="1"/>
  <c r="AI73" i="2"/>
  <c r="AE47" i="2"/>
  <c r="J21" i="2"/>
  <c r="D70" i="5"/>
  <c r="D22" i="8" s="1"/>
  <c r="G21" i="2"/>
  <c r="Y99" i="2"/>
  <c r="AD48" i="2"/>
  <c r="AF49" i="2" s="1"/>
  <c r="AQ47" i="2"/>
  <c r="F21" i="2"/>
  <c r="C47" i="8"/>
  <c r="AO47" i="2"/>
  <c r="AG47" i="2"/>
  <c r="AA99" i="2"/>
  <c r="AA47" i="2"/>
  <c r="AC47" i="2"/>
  <c r="D21" i="2"/>
  <c r="AC73" i="2"/>
  <c r="AE99" i="2"/>
  <c r="G20" i="8"/>
  <c r="AK99" i="2"/>
  <c r="AQ73" i="2"/>
  <c r="AO99" i="2"/>
  <c r="AG99" i="2"/>
  <c r="Y73" i="2"/>
  <c r="AQ99" i="2"/>
  <c r="AO73" i="2"/>
  <c r="AK47" i="2"/>
  <c r="AI47" i="2"/>
  <c r="W99" i="2"/>
  <c r="AC99" i="2"/>
  <c r="AA73" i="2"/>
  <c r="AK73" i="2"/>
  <c r="AE73" i="2"/>
  <c r="AI99" i="2"/>
  <c r="H21" i="2"/>
  <c r="AL48" i="2"/>
  <c r="AB100" i="2"/>
  <c r="C23" i="9"/>
  <c r="D23" i="9" s="1"/>
  <c r="AF100" i="2"/>
  <c r="AB48" i="2"/>
  <c r="AD49" i="2" s="1"/>
  <c r="AL100" i="2"/>
  <c r="AH74" i="2"/>
  <c r="AJ100" i="2"/>
  <c r="D21" i="8"/>
  <c r="D22" i="2" s="1"/>
  <c r="J21" i="8"/>
  <c r="E21" i="8"/>
  <c r="K21" i="8"/>
  <c r="AL74" i="2"/>
  <c r="Z100" i="2"/>
  <c r="AB74" i="2"/>
  <c r="AN100" i="2"/>
  <c r="AH100" i="2"/>
  <c r="Z74" i="2"/>
  <c r="AP74" i="2"/>
  <c r="AN74" i="2"/>
  <c r="AJ48" i="2"/>
  <c r="X100" i="2"/>
  <c r="AF48" i="2"/>
  <c r="AN48" i="2"/>
  <c r="AJ74" i="2"/>
  <c r="AP100" i="2"/>
  <c r="AP48" i="2"/>
  <c r="AF74" i="2"/>
  <c r="C22" i="2"/>
  <c r="AD74" i="2"/>
  <c r="AT93" i="2"/>
  <c r="I119" i="2"/>
  <c r="J119" i="2" s="1"/>
  <c r="AV67" i="2"/>
  <c r="AW67" i="2"/>
  <c r="J95" i="2"/>
  <c r="K95" i="2"/>
  <c r="AY44" i="2"/>
  <c r="AW42" i="2"/>
  <c r="AU67" i="2"/>
  <c r="AW68" i="2" s="1"/>
  <c r="AV92" i="2"/>
  <c r="AW93" i="2" s="1"/>
  <c r="E119" i="2"/>
  <c r="AU42" i="2"/>
  <c r="AV43" i="2" s="1"/>
  <c r="H120" i="2"/>
  <c r="AT43" i="2"/>
  <c r="T116" i="2"/>
  <c r="AF116" i="2" s="1"/>
  <c r="AS68" i="2"/>
  <c r="D69" i="2"/>
  <c r="E69" i="2"/>
  <c r="N44" i="2"/>
  <c r="O44" i="2"/>
  <c r="K94" i="2"/>
  <c r="J94" i="2"/>
  <c r="K69" i="2"/>
  <c r="J69" i="2"/>
  <c r="F69" i="2"/>
  <c r="G69" i="2"/>
  <c r="L44" i="2"/>
  <c r="M44" i="2"/>
  <c r="D93" i="2"/>
  <c r="E93" i="2"/>
  <c r="AU93" i="2" s="1"/>
  <c r="H69" i="2"/>
  <c r="I69" i="2"/>
  <c r="Q44" i="2"/>
  <c r="P44" i="2"/>
  <c r="E44" i="2"/>
  <c r="D44" i="2"/>
  <c r="Q71" i="2"/>
  <c r="P71" i="2"/>
  <c r="G44" i="2"/>
  <c r="F44" i="2"/>
  <c r="H44" i="2"/>
  <c r="I44" i="2"/>
  <c r="K44" i="2"/>
  <c r="J44" i="2"/>
  <c r="Z48" i="2"/>
  <c r="X74" i="2"/>
  <c r="AS43" i="2"/>
  <c r="C69" i="2" s="1"/>
  <c r="AX70" i="2" s="1"/>
  <c r="AY70" i="2" s="1"/>
  <c r="AR68" i="2"/>
  <c r="AR43" i="2"/>
  <c r="U116" i="2"/>
  <c r="AG116" i="2" s="1"/>
  <c r="AB117" i="2"/>
  <c r="AJ117" i="2" s="1"/>
  <c r="AA117" i="2"/>
  <c r="AI117" i="2" s="1"/>
  <c r="T117" i="2"/>
  <c r="AF117" i="2" s="1"/>
  <c r="Q117" i="2"/>
  <c r="Z117" i="2"/>
  <c r="AH117" i="2" s="1"/>
  <c r="Y117" i="2"/>
  <c r="Z118" i="2"/>
  <c r="AH118" i="2" s="1"/>
  <c r="Y118" i="2"/>
  <c r="D119" i="2"/>
  <c r="C93" i="2"/>
  <c r="AY94" i="2" s="1"/>
  <c r="L117" i="2"/>
  <c r="M117" i="2" s="1"/>
  <c r="C118" i="2"/>
  <c r="C44" i="2"/>
  <c r="AX45" i="2" s="1"/>
  <c r="F23" i="9" l="1"/>
  <c r="E24" i="9"/>
  <c r="J22" i="8"/>
  <c r="K22" i="8"/>
  <c r="H22" i="2"/>
  <c r="E22" i="8"/>
  <c r="G22" i="8" s="1"/>
  <c r="G22" i="2"/>
  <c r="F22" i="2"/>
  <c r="AG49" i="2"/>
  <c r="G21" i="8"/>
  <c r="D71" i="5"/>
  <c r="J23" i="8" s="1"/>
  <c r="AB75" i="2"/>
  <c r="AC75" i="2"/>
  <c r="AB101" i="2"/>
  <c r="AC101" i="2"/>
  <c r="AL101" i="2"/>
  <c r="AM101" i="2"/>
  <c r="Y74" i="2"/>
  <c r="AE49" i="2"/>
  <c r="AG74" i="2"/>
  <c r="AP49" i="2"/>
  <c r="AQ49" i="2"/>
  <c r="AG48" i="2"/>
  <c r="AK48" i="2"/>
  <c r="AQ74" i="2"/>
  <c r="AI100" i="2"/>
  <c r="AC74" i="2"/>
  <c r="AM74" i="2"/>
  <c r="J22" i="2"/>
  <c r="M21" i="8"/>
  <c r="AK49" i="2"/>
  <c r="AI74" i="2"/>
  <c r="AN101" i="2"/>
  <c r="AO101" i="2"/>
  <c r="C24" i="9"/>
  <c r="D24" i="9" s="1"/>
  <c r="AQ100" i="2"/>
  <c r="AO48" i="2"/>
  <c r="Z101" i="2"/>
  <c r="AA101" i="2"/>
  <c r="AP75" i="2"/>
  <c r="AQ75" i="2"/>
  <c r="AP101" i="2"/>
  <c r="AQ101" i="2"/>
  <c r="AA48" i="2"/>
  <c r="AE74" i="2"/>
  <c r="AH75" i="2"/>
  <c r="AI75" i="2"/>
  <c r="AK74" i="2"/>
  <c r="AH49" i="2"/>
  <c r="AI49" i="2"/>
  <c r="AL49" i="2"/>
  <c r="AM49" i="2"/>
  <c r="C48" i="8"/>
  <c r="AJ101" i="2"/>
  <c r="AK101" i="2"/>
  <c r="AD75" i="2"/>
  <c r="AE75" i="2"/>
  <c r="AN75" i="2"/>
  <c r="AO75" i="2"/>
  <c r="AJ75" i="2"/>
  <c r="AK75" i="2"/>
  <c r="AD101" i="2"/>
  <c r="AE101" i="2"/>
  <c r="AG101" i="2"/>
  <c r="AG100" i="2"/>
  <c r="AC100" i="2"/>
  <c r="AE48" i="2"/>
  <c r="AI48" i="2"/>
  <c r="AC48" i="2"/>
  <c r="AQ48" i="2"/>
  <c r="AE100" i="2"/>
  <c r="AM100" i="2"/>
  <c r="AN49" i="2"/>
  <c r="AO49" i="2"/>
  <c r="AF75" i="2"/>
  <c r="AG75" i="2"/>
  <c r="C23" i="2"/>
  <c r="D23" i="2"/>
  <c r="AL75" i="2"/>
  <c r="AM75" i="2"/>
  <c r="Y100" i="2"/>
  <c r="AO74" i="2"/>
  <c r="C23" i="8"/>
  <c r="AL50" i="2" s="1"/>
  <c r="AA74" i="2"/>
  <c r="AO100" i="2"/>
  <c r="AA100" i="2"/>
  <c r="AK100" i="2"/>
  <c r="AH101" i="2"/>
  <c r="AI101" i="2"/>
  <c r="AM48" i="2"/>
  <c r="X119" i="2"/>
  <c r="AB119" i="2" s="1"/>
  <c r="AJ119" i="2" s="1"/>
  <c r="V119" i="2"/>
  <c r="W119" i="2"/>
  <c r="I120" i="2"/>
  <c r="J120" i="2" s="1"/>
  <c r="AV68" i="2"/>
  <c r="AR93" i="2"/>
  <c r="G94" i="2"/>
  <c r="AS94" i="2" s="1"/>
  <c r="AZ94" i="2"/>
  <c r="H121" i="2" s="1"/>
  <c r="AY45" i="2"/>
  <c r="AW43" i="2"/>
  <c r="AU43" i="2"/>
  <c r="AW44" i="2" s="1"/>
  <c r="AX93" i="2"/>
  <c r="K120" i="2" s="1"/>
  <c r="AU68" i="2"/>
  <c r="AV69" i="2" s="1"/>
  <c r="F119" i="2"/>
  <c r="AT44" i="2"/>
  <c r="AS69" i="2"/>
  <c r="P118" i="2"/>
  <c r="T118" i="2" s="1"/>
  <c r="AF118" i="2" s="1"/>
  <c r="J70" i="2"/>
  <c r="K70" i="2"/>
  <c r="M70" i="2"/>
  <c r="L70" i="2"/>
  <c r="D45" i="2"/>
  <c r="E45" i="2"/>
  <c r="S72" i="2"/>
  <c r="R72" i="2"/>
  <c r="S45" i="2"/>
  <c r="R45" i="2"/>
  <c r="N45" i="2"/>
  <c r="O45" i="2"/>
  <c r="Q45" i="2"/>
  <c r="P45" i="2"/>
  <c r="AA75" i="2"/>
  <c r="Z75" i="2"/>
  <c r="J45" i="2"/>
  <c r="K45" i="2"/>
  <c r="F94" i="2"/>
  <c r="I95" i="2" s="1"/>
  <c r="L95" i="2"/>
  <c r="M95" i="2"/>
  <c r="M45" i="2"/>
  <c r="L45" i="2"/>
  <c r="E94" i="2"/>
  <c r="D94" i="2"/>
  <c r="F95" i="2" s="1"/>
  <c r="H96" i="2" s="1"/>
  <c r="E70" i="2"/>
  <c r="D70" i="2"/>
  <c r="AC49" i="2"/>
  <c r="AB49" i="2"/>
  <c r="M96" i="2"/>
  <c r="L96" i="2"/>
  <c r="H45" i="2"/>
  <c r="I45" i="2"/>
  <c r="F45" i="2"/>
  <c r="G45" i="2"/>
  <c r="H70" i="2"/>
  <c r="I70" i="2"/>
  <c r="F70" i="2"/>
  <c r="G70" i="2"/>
  <c r="AR69" i="2"/>
  <c r="AS44" i="2"/>
  <c r="C70" i="2" s="1"/>
  <c r="AX71" i="2" s="1"/>
  <c r="AY71" i="2" s="1"/>
  <c r="AR44" i="2"/>
  <c r="AG115" i="2"/>
  <c r="AC117" i="2"/>
  <c r="AK117" i="2" s="1"/>
  <c r="AC118" i="2"/>
  <c r="AK118" i="2" s="1"/>
  <c r="U117" i="2"/>
  <c r="AG117" i="2" s="1"/>
  <c r="N119" i="2"/>
  <c r="C94" i="2"/>
  <c r="AY95" i="2" s="1"/>
  <c r="AT69" i="2"/>
  <c r="C119" i="2"/>
  <c r="C45" i="2"/>
  <c r="AX46" i="2" s="1"/>
  <c r="L118" i="2"/>
  <c r="M118" i="2" s="1"/>
  <c r="F24" i="9" l="1"/>
  <c r="M22" i="8"/>
  <c r="E25" i="9"/>
  <c r="J23" i="2"/>
  <c r="J24" i="2" s="1"/>
  <c r="K23" i="8"/>
  <c r="M23" i="8" s="1"/>
  <c r="F23" i="2"/>
  <c r="F24" i="2" s="1"/>
  <c r="G23" i="2"/>
  <c r="H23" i="2"/>
  <c r="E23" i="8"/>
  <c r="D72" i="5"/>
  <c r="K24" i="8" s="1"/>
  <c r="D23" i="8"/>
  <c r="AO102" i="2" s="1"/>
  <c r="AH50" i="2"/>
  <c r="C25" i="8"/>
  <c r="AF50" i="2"/>
  <c r="AH102" i="2"/>
  <c r="AF102" i="2"/>
  <c r="AP76" i="2"/>
  <c r="AL102" i="2"/>
  <c r="AJ76" i="2"/>
  <c r="C25" i="9"/>
  <c r="D25" i="9" s="1"/>
  <c r="AN102" i="2"/>
  <c r="AD76" i="2"/>
  <c r="AH76" i="2"/>
  <c r="AN50" i="2"/>
  <c r="AN76" i="2"/>
  <c r="C24" i="2"/>
  <c r="AP50" i="2"/>
  <c r="AJ50" i="2"/>
  <c r="AB102" i="2"/>
  <c r="C24" i="8"/>
  <c r="AJ102" i="2"/>
  <c r="AL76" i="2"/>
  <c r="AF76" i="2"/>
  <c r="AP102" i="2"/>
  <c r="AD102" i="2"/>
  <c r="C49" i="8"/>
  <c r="D95" i="2"/>
  <c r="F96" i="2" s="1"/>
  <c r="G122" i="2"/>
  <c r="AY46" i="2"/>
  <c r="AZ95" i="2"/>
  <c r="G121" i="2"/>
  <c r="AT94" i="2"/>
  <c r="AW69" i="2"/>
  <c r="AV44" i="2"/>
  <c r="AU69" i="2"/>
  <c r="AW70" i="2" s="1"/>
  <c r="AU44" i="2"/>
  <c r="AV45" i="2" s="1"/>
  <c r="AV93" i="2"/>
  <c r="E120" i="2"/>
  <c r="AT45" i="2"/>
  <c r="Q118" i="2"/>
  <c r="U118" i="2" s="1"/>
  <c r="AG118" i="2" s="1"/>
  <c r="P119" i="2"/>
  <c r="T119" i="2" s="1"/>
  <c r="AF119" i="2" s="1"/>
  <c r="AS70" i="2"/>
  <c r="J46" i="2"/>
  <c r="K46" i="2"/>
  <c r="O96" i="2"/>
  <c r="N96" i="2"/>
  <c r="M46" i="2"/>
  <c r="L46" i="2"/>
  <c r="G46" i="2"/>
  <c r="F46" i="2"/>
  <c r="E95" i="2"/>
  <c r="H71" i="2"/>
  <c r="I71" i="2"/>
  <c r="N97" i="2"/>
  <c r="O97" i="2"/>
  <c r="F71" i="2"/>
  <c r="G71" i="2"/>
  <c r="O46" i="2"/>
  <c r="N46" i="2"/>
  <c r="H95" i="2"/>
  <c r="AB76" i="2"/>
  <c r="U73" i="2"/>
  <c r="T73" i="2"/>
  <c r="D46" i="2"/>
  <c r="E46" i="2"/>
  <c r="D71" i="2"/>
  <c r="E71" i="2"/>
  <c r="AT71" i="2" s="1"/>
  <c r="I46" i="2"/>
  <c r="H46" i="2"/>
  <c r="Q46" i="2"/>
  <c r="P46" i="2"/>
  <c r="M71" i="2"/>
  <c r="L71" i="2"/>
  <c r="K71" i="2"/>
  <c r="J71" i="2"/>
  <c r="AD50" i="2"/>
  <c r="G95" i="2"/>
  <c r="AS95" i="2" s="1"/>
  <c r="S46" i="2"/>
  <c r="R46" i="2"/>
  <c r="U46" i="2"/>
  <c r="T46" i="2"/>
  <c r="O71" i="2"/>
  <c r="N71" i="2"/>
  <c r="AR70" i="2"/>
  <c r="AR45" i="2"/>
  <c r="AR94" i="2"/>
  <c r="AS45" i="2"/>
  <c r="R119" i="2"/>
  <c r="AD119" i="2" s="1"/>
  <c r="AA119" i="2"/>
  <c r="AI119" i="2" s="1"/>
  <c r="Z119" i="2"/>
  <c r="AH119" i="2" s="1"/>
  <c r="Y119" i="2"/>
  <c r="AC119" i="2" s="1"/>
  <c r="AK119" i="2" s="1"/>
  <c r="C95" i="2"/>
  <c r="AY96" i="2" s="1"/>
  <c r="AU94" i="2"/>
  <c r="E121" i="2" s="1"/>
  <c r="L119" i="2"/>
  <c r="M119" i="2" s="1"/>
  <c r="C120" i="2"/>
  <c r="AT70" i="2"/>
  <c r="C46" i="2"/>
  <c r="AX47" i="2" s="1"/>
  <c r="F25" i="9" l="1"/>
  <c r="E26" i="9"/>
  <c r="H24" i="2"/>
  <c r="G24" i="2"/>
  <c r="J24" i="8"/>
  <c r="F25" i="2" s="1"/>
  <c r="AJ51" i="2"/>
  <c r="AL52" i="2" s="1"/>
  <c r="AH51" i="2"/>
  <c r="AJ52" i="2" s="1"/>
  <c r="E24" i="8"/>
  <c r="AG102" i="2"/>
  <c r="AQ102" i="2"/>
  <c r="D24" i="8"/>
  <c r="AO51" i="2" s="1"/>
  <c r="AE50" i="2"/>
  <c r="AC102" i="2"/>
  <c r="AC76" i="2"/>
  <c r="AG76" i="2"/>
  <c r="AE102" i="2"/>
  <c r="AI50" i="2"/>
  <c r="AM76" i="2"/>
  <c r="AM102" i="2"/>
  <c r="AK50" i="2"/>
  <c r="AG50" i="2"/>
  <c r="AI76" i="2"/>
  <c r="AM50" i="2"/>
  <c r="AO76" i="2"/>
  <c r="AO50" i="2"/>
  <c r="AI102" i="2"/>
  <c r="AK76" i="2"/>
  <c r="AQ76" i="2"/>
  <c r="AK102" i="2"/>
  <c r="AQ50" i="2"/>
  <c r="D24" i="2"/>
  <c r="H25" i="2" s="1"/>
  <c r="G23" i="8"/>
  <c r="AE76" i="2"/>
  <c r="C50" i="8"/>
  <c r="AF103" i="2"/>
  <c r="AN77" i="2"/>
  <c r="AD103" i="2"/>
  <c r="D73" i="5"/>
  <c r="C51" i="8"/>
  <c r="AL51" i="2"/>
  <c r="AL103" i="2"/>
  <c r="AN104" i="2" s="1"/>
  <c r="C25" i="2"/>
  <c r="AJ77" i="2"/>
  <c r="C26" i="9"/>
  <c r="D26" i="9" s="1"/>
  <c r="AN103" i="2"/>
  <c r="AH103" i="2"/>
  <c r="AP77" i="2"/>
  <c r="AP51" i="2"/>
  <c r="AP103" i="2"/>
  <c r="AL77" i="2"/>
  <c r="AJ103" i="2"/>
  <c r="AH77" i="2"/>
  <c r="AF77" i="2"/>
  <c r="AN51" i="2"/>
  <c r="W120" i="2"/>
  <c r="AA120" i="2" s="1"/>
  <c r="AI120" i="2" s="1"/>
  <c r="X120" i="2"/>
  <c r="AB120" i="2" s="1"/>
  <c r="AJ120" i="2" s="1"/>
  <c r="V120" i="2"/>
  <c r="X121" i="2"/>
  <c r="AB121" i="2" s="1"/>
  <c r="AJ121" i="2" s="1"/>
  <c r="V121" i="2"/>
  <c r="W121" i="2"/>
  <c r="AA121" i="2" s="1"/>
  <c r="AI121" i="2" s="1"/>
  <c r="AU70" i="2"/>
  <c r="AU71" i="2" s="1"/>
  <c r="AZ96" i="2"/>
  <c r="G123" i="2"/>
  <c r="AY47" i="2"/>
  <c r="H122" i="2"/>
  <c r="AV70" i="2"/>
  <c r="AW45" i="2"/>
  <c r="AX94" i="2"/>
  <c r="K121" i="2" s="1"/>
  <c r="F120" i="2"/>
  <c r="AW94" i="2"/>
  <c r="AU45" i="2"/>
  <c r="AV46" i="2" s="1"/>
  <c r="AT46" i="2"/>
  <c r="Q119" i="2"/>
  <c r="U119" i="2" s="1"/>
  <c r="AG119" i="2" s="1"/>
  <c r="AS71" i="2"/>
  <c r="C97" i="2" s="1"/>
  <c r="AY98" i="2" s="1"/>
  <c r="U47" i="2"/>
  <c r="T47" i="2"/>
  <c r="AF51" i="2"/>
  <c r="Q47" i="2"/>
  <c r="P47" i="2"/>
  <c r="G96" i="2"/>
  <c r="N47" i="2"/>
  <c r="O47" i="2"/>
  <c r="D96" i="2"/>
  <c r="E96" i="2"/>
  <c r="O72" i="2"/>
  <c r="N72" i="2"/>
  <c r="J47" i="2"/>
  <c r="K47" i="2"/>
  <c r="Q98" i="2"/>
  <c r="P98" i="2"/>
  <c r="L47" i="2"/>
  <c r="M47" i="2"/>
  <c r="Q72" i="2"/>
  <c r="P72" i="2"/>
  <c r="G72" i="2"/>
  <c r="F72" i="2"/>
  <c r="AD77" i="2"/>
  <c r="D47" i="2"/>
  <c r="E47" i="2"/>
  <c r="W47" i="2"/>
  <c r="V47" i="2"/>
  <c r="L72" i="2"/>
  <c r="M72" i="2"/>
  <c r="V74" i="2"/>
  <c r="W74" i="2"/>
  <c r="H47" i="2"/>
  <c r="I47" i="2"/>
  <c r="Q97" i="2"/>
  <c r="P97" i="2"/>
  <c r="AV94" i="2"/>
  <c r="I96" i="2"/>
  <c r="R47" i="2"/>
  <c r="S47" i="2"/>
  <c r="F47" i="2"/>
  <c r="G47" i="2"/>
  <c r="K96" i="2"/>
  <c r="J96" i="2"/>
  <c r="I72" i="2"/>
  <c r="H72" i="2"/>
  <c r="K72" i="2"/>
  <c r="J72" i="2"/>
  <c r="AT95" i="2"/>
  <c r="AR71" i="2"/>
  <c r="AR95" i="2"/>
  <c r="AS46" i="2"/>
  <c r="C72" i="2" s="1"/>
  <c r="AX73" i="2" s="1"/>
  <c r="AR46" i="2"/>
  <c r="N120" i="2"/>
  <c r="N121" i="2"/>
  <c r="R121" i="2" s="1"/>
  <c r="AD121" i="2" s="1"/>
  <c r="C96" i="2"/>
  <c r="C71" i="2"/>
  <c r="AX72" i="2" s="1"/>
  <c r="AY72" i="2" s="1"/>
  <c r="C47" i="2"/>
  <c r="AX48" i="2" s="1"/>
  <c r="D120" i="2"/>
  <c r="P120" i="2" s="1"/>
  <c r="AU95" i="2"/>
  <c r="E122" i="2" s="1"/>
  <c r="L120" i="2"/>
  <c r="C121" i="2"/>
  <c r="C48" i="2"/>
  <c r="AX49" i="2" s="1"/>
  <c r="F26" i="9" l="1"/>
  <c r="D75" i="5" s="1"/>
  <c r="J25" i="2"/>
  <c r="M24" i="8"/>
  <c r="D74" i="5"/>
  <c r="D26" i="8" s="1"/>
  <c r="AQ105" i="2" s="1"/>
  <c r="AM51" i="2"/>
  <c r="AE103" i="2"/>
  <c r="AQ103" i="2"/>
  <c r="AE77" i="2"/>
  <c r="AK103" i="2"/>
  <c r="AO103" i="2"/>
  <c r="AK77" i="2"/>
  <c r="G24" i="8"/>
  <c r="AQ77" i="2"/>
  <c r="AG51" i="2"/>
  <c r="AG77" i="2"/>
  <c r="AI77" i="2"/>
  <c r="AM77" i="2"/>
  <c r="AQ51" i="2"/>
  <c r="AI103" i="2"/>
  <c r="D25" i="2"/>
  <c r="H26" i="2" s="1"/>
  <c r="AM103" i="2"/>
  <c r="AG103" i="2"/>
  <c r="AK51" i="2"/>
  <c r="AO77" i="2"/>
  <c r="G25" i="2"/>
  <c r="AI51" i="2"/>
  <c r="C26" i="2"/>
  <c r="E25" i="8"/>
  <c r="D25" i="8"/>
  <c r="AM104" i="2" s="1"/>
  <c r="K25" i="8"/>
  <c r="J25" i="8"/>
  <c r="AP78" i="2"/>
  <c r="AJ78" i="2"/>
  <c r="AN78" i="2"/>
  <c r="AJ104" i="2"/>
  <c r="AN52" i="2"/>
  <c r="AL104" i="2"/>
  <c r="AP104" i="2"/>
  <c r="AL78" i="2"/>
  <c r="C27" i="8"/>
  <c r="AP52" i="2"/>
  <c r="AH78" i="2"/>
  <c r="C26" i="8"/>
  <c r="AN53" i="2" s="1"/>
  <c r="AF104" i="2"/>
  <c r="AH104" i="2"/>
  <c r="AW71" i="2"/>
  <c r="X122" i="2"/>
  <c r="V122" i="2"/>
  <c r="W122" i="2"/>
  <c r="AV71" i="2"/>
  <c r="AV95" i="2"/>
  <c r="AW96" i="2" s="1"/>
  <c r="AS96" i="2"/>
  <c r="AT96" i="2" s="1"/>
  <c r="AR96" i="2"/>
  <c r="AY97" i="2"/>
  <c r="G124" i="2" s="1"/>
  <c r="D97" i="2"/>
  <c r="AY48" i="2"/>
  <c r="AY49" i="2" s="1"/>
  <c r="AY73" i="2"/>
  <c r="G125" i="2"/>
  <c r="AW46" i="2"/>
  <c r="I121" i="2"/>
  <c r="AX95" i="2"/>
  <c r="K122" i="2" s="1"/>
  <c r="F121" i="2"/>
  <c r="AU46" i="2"/>
  <c r="AW47" i="2" s="1"/>
  <c r="AT47" i="2"/>
  <c r="M120" i="2"/>
  <c r="AW72" i="2"/>
  <c r="AV72" i="2"/>
  <c r="AW95" i="2"/>
  <c r="V48" i="2"/>
  <c r="W48" i="2"/>
  <c r="E72" i="2"/>
  <c r="AT72" i="2" s="1"/>
  <c r="AU72" i="2" s="1"/>
  <c r="D72" i="2"/>
  <c r="AR72" i="2" s="1"/>
  <c r="D73" i="2"/>
  <c r="E73" i="2"/>
  <c r="M73" i="2"/>
  <c r="L73" i="2"/>
  <c r="L97" i="2"/>
  <c r="M97" i="2"/>
  <c r="K48" i="2"/>
  <c r="J48" i="2"/>
  <c r="O73" i="2"/>
  <c r="N73" i="2"/>
  <c r="F48" i="2"/>
  <c r="G48" i="2"/>
  <c r="O48" i="2"/>
  <c r="N48" i="2"/>
  <c r="L48" i="2"/>
  <c r="M48" i="2"/>
  <c r="F97" i="2"/>
  <c r="G97" i="2"/>
  <c r="H97" i="2"/>
  <c r="I97" i="2"/>
  <c r="I48" i="2"/>
  <c r="H48" i="2"/>
  <c r="H73" i="2"/>
  <c r="I73" i="2"/>
  <c r="D49" i="2"/>
  <c r="E49" i="2"/>
  <c r="E97" i="2"/>
  <c r="U48" i="2"/>
  <c r="T48" i="2"/>
  <c r="R98" i="2"/>
  <c r="S98" i="2"/>
  <c r="Y48" i="2"/>
  <c r="X48" i="2"/>
  <c r="AF78" i="2"/>
  <c r="R73" i="2"/>
  <c r="S73" i="2"/>
  <c r="R99" i="2"/>
  <c r="S99" i="2"/>
  <c r="Q73" i="2"/>
  <c r="P73" i="2"/>
  <c r="R48" i="2"/>
  <c r="S48" i="2"/>
  <c r="AH52" i="2"/>
  <c r="D48" i="2"/>
  <c r="E48" i="2"/>
  <c r="E98" i="2"/>
  <c r="D98" i="2"/>
  <c r="J97" i="2"/>
  <c r="K97" i="2"/>
  <c r="K73" i="2"/>
  <c r="J73" i="2"/>
  <c r="Y75" i="2"/>
  <c r="X75" i="2"/>
  <c r="Q48" i="2"/>
  <c r="P48" i="2"/>
  <c r="AS47" i="2"/>
  <c r="C73" i="2" s="1"/>
  <c r="AX74" i="2" s="1"/>
  <c r="AS72" i="2"/>
  <c r="AR47" i="2"/>
  <c r="R120" i="2"/>
  <c r="AD120" i="2" s="1"/>
  <c r="T120" i="2"/>
  <c r="AF120" i="2" s="1"/>
  <c r="Q120" i="2"/>
  <c r="U120" i="2" s="1"/>
  <c r="AG120" i="2" s="1"/>
  <c r="Z120" i="2"/>
  <c r="AH120" i="2" s="1"/>
  <c r="Y120" i="2"/>
  <c r="Z121" i="2"/>
  <c r="AH121" i="2" s="1"/>
  <c r="Y121" i="2"/>
  <c r="D121" i="2"/>
  <c r="P121" i="2" s="1"/>
  <c r="AU96" i="2"/>
  <c r="E123" i="2" s="1"/>
  <c r="L121" i="2"/>
  <c r="C122" i="2"/>
  <c r="C49" i="2"/>
  <c r="AX50" i="2" s="1"/>
  <c r="E26" i="8" l="1"/>
  <c r="K26" i="8"/>
  <c r="J26" i="8"/>
  <c r="AQ78" i="2"/>
  <c r="AG78" i="2"/>
  <c r="AM53" i="2"/>
  <c r="AI52" i="2"/>
  <c r="AO78" i="2"/>
  <c r="AI78" i="2"/>
  <c r="AM78" i="2"/>
  <c r="AO52" i="2"/>
  <c r="AK104" i="2"/>
  <c r="AK78" i="2"/>
  <c r="AL53" i="2"/>
  <c r="AN54" i="2" s="1"/>
  <c r="AI104" i="2"/>
  <c r="AP105" i="2"/>
  <c r="G26" i="2"/>
  <c r="K27" i="8"/>
  <c r="E27" i="8"/>
  <c r="J27" i="8"/>
  <c r="AH105" i="2"/>
  <c r="AI105" i="2"/>
  <c r="AP54" i="2"/>
  <c r="J26" i="2"/>
  <c r="M25" i="8"/>
  <c r="F26" i="2"/>
  <c r="C27" i="2"/>
  <c r="D27" i="2"/>
  <c r="G26" i="8"/>
  <c r="D27" i="8"/>
  <c r="AL105" i="2"/>
  <c r="AM105" i="2"/>
  <c r="AL79" i="2"/>
  <c r="AM79" i="2"/>
  <c r="AJ105" i="2"/>
  <c r="AK105" i="2"/>
  <c r="AJ79" i="2"/>
  <c r="AK79" i="2"/>
  <c r="C52" i="8"/>
  <c r="AN79" i="2"/>
  <c r="AO79" i="2"/>
  <c r="AN105" i="2"/>
  <c r="AO105" i="2"/>
  <c r="AP53" i="2"/>
  <c r="AQ53" i="2"/>
  <c r="AO104" i="2"/>
  <c r="G25" i="8"/>
  <c r="AM52" i="2"/>
  <c r="AK52" i="2"/>
  <c r="AG104" i="2"/>
  <c r="AQ52" i="2"/>
  <c r="AQ104" i="2"/>
  <c r="AO53" i="2"/>
  <c r="AP79" i="2"/>
  <c r="AQ79" i="2"/>
  <c r="D26" i="2"/>
  <c r="X123" i="2"/>
  <c r="V123" i="2"/>
  <c r="W123" i="2"/>
  <c r="J121" i="2"/>
  <c r="M121" i="2" s="1"/>
  <c r="AV96" i="2"/>
  <c r="H123" i="2"/>
  <c r="AY74" i="2"/>
  <c r="AZ97" i="2"/>
  <c r="AY50" i="2"/>
  <c r="I122" i="2"/>
  <c r="I123" i="2"/>
  <c r="F122" i="2"/>
  <c r="AU47" i="2"/>
  <c r="AV47" i="2"/>
  <c r="AT49" i="2"/>
  <c r="AT48" i="2"/>
  <c r="AB122" i="2"/>
  <c r="AJ122" i="2" s="1"/>
  <c r="AA122" i="2"/>
  <c r="AI122" i="2" s="1"/>
  <c r="AV73" i="2"/>
  <c r="AW73" i="2"/>
  <c r="AX96" i="2"/>
  <c r="K123" i="2" s="1"/>
  <c r="E74" i="2"/>
  <c r="AT74" i="2" s="1"/>
  <c r="D74" i="2"/>
  <c r="R49" i="2"/>
  <c r="S49" i="2"/>
  <c r="M74" i="2"/>
  <c r="L74" i="2"/>
  <c r="U74" i="2"/>
  <c r="T74" i="2"/>
  <c r="F50" i="2"/>
  <c r="G50" i="2"/>
  <c r="I98" i="2"/>
  <c r="H98" i="2"/>
  <c r="F99" i="2"/>
  <c r="G99" i="2"/>
  <c r="S74" i="2"/>
  <c r="R74" i="2"/>
  <c r="Z49" i="2"/>
  <c r="AA49" i="2"/>
  <c r="W49" i="2"/>
  <c r="V49" i="2"/>
  <c r="J49" i="2"/>
  <c r="K49" i="2"/>
  <c r="Q49" i="2"/>
  <c r="P49" i="2"/>
  <c r="M98" i="2"/>
  <c r="L98" i="2"/>
  <c r="AI79" i="2"/>
  <c r="AH79" i="2"/>
  <c r="L49" i="2"/>
  <c r="M49" i="2"/>
  <c r="O98" i="2"/>
  <c r="N98" i="2"/>
  <c r="G74" i="2"/>
  <c r="F74" i="2"/>
  <c r="Y49" i="2"/>
  <c r="X49" i="2"/>
  <c r="AK53" i="2"/>
  <c r="AJ53" i="2"/>
  <c r="P74" i="2"/>
  <c r="Q74" i="2"/>
  <c r="E50" i="2"/>
  <c r="D50" i="2"/>
  <c r="AA76" i="2"/>
  <c r="Z76" i="2"/>
  <c r="F49" i="2"/>
  <c r="G49" i="2"/>
  <c r="U49" i="2"/>
  <c r="T49" i="2"/>
  <c r="U100" i="2"/>
  <c r="T100" i="2"/>
  <c r="T99" i="2"/>
  <c r="U99" i="2"/>
  <c r="G98" i="2"/>
  <c r="F98" i="2"/>
  <c r="J74" i="2"/>
  <c r="K74" i="2"/>
  <c r="K98" i="2"/>
  <c r="J98" i="2"/>
  <c r="N49" i="2"/>
  <c r="O49" i="2"/>
  <c r="H49" i="2"/>
  <c r="I49" i="2"/>
  <c r="N74" i="2"/>
  <c r="O74" i="2"/>
  <c r="F73" i="2"/>
  <c r="AR73" i="2" s="1"/>
  <c r="G73" i="2"/>
  <c r="AS73" i="2" s="1"/>
  <c r="AR97" i="2"/>
  <c r="AS97" i="2"/>
  <c r="AT97" i="2" s="1"/>
  <c r="AS48" i="2"/>
  <c r="AR48" i="2"/>
  <c r="AC120" i="2"/>
  <c r="AK120" i="2" s="1"/>
  <c r="AC121" i="2"/>
  <c r="AK121" i="2" s="1"/>
  <c r="N122" i="2"/>
  <c r="T121" i="2"/>
  <c r="AF121" i="2" s="1"/>
  <c r="Q121" i="2"/>
  <c r="U121" i="2" s="1"/>
  <c r="AG121" i="2" s="1"/>
  <c r="C98" i="2"/>
  <c r="D122" i="2"/>
  <c r="P122" i="2" s="1"/>
  <c r="AU97" i="2"/>
  <c r="E124" i="2" s="1"/>
  <c r="L122" i="2"/>
  <c r="C123" i="2"/>
  <c r="C50" i="2"/>
  <c r="AX51" i="2" s="1"/>
  <c r="M26" i="8" l="1"/>
  <c r="G27" i="8"/>
  <c r="F27" i="2"/>
  <c r="G28" i="2" s="1"/>
  <c r="J27" i="2"/>
  <c r="J28" i="2" s="1"/>
  <c r="AO54" i="2"/>
  <c r="G27" i="2"/>
  <c r="H27" i="2"/>
  <c r="AQ54" i="2"/>
  <c r="AL106" i="2"/>
  <c r="AM106" i="2"/>
  <c r="AN106" i="2"/>
  <c r="AO106" i="2"/>
  <c r="M27" i="8"/>
  <c r="AP106" i="2"/>
  <c r="AQ106" i="2"/>
  <c r="AL80" i="2"/>
  <c r="AM80" i="2"/>
  <c r="AN80" i="2"/>
  <c r="AO80" i="2"/>
  <c r="C28" i="2"/>
  <c r="D28" i="2"/>
  <c r="C54" i="2" s="1"/>
  <c r="AP80" i="2"/>
  <c r="AQ80" i="2"/>
  <c r="AJ106" i="2"/>
  <c r="AK106" i="2"/>
  <c r="W124" i="2"/>
  <c r="X124" i="2"/>
  <c r="V124" i="2"/>
  <c r="J122" i="2"/>
  <c r="M122" i="2" s="1"/>
  <c r="AY99" i="2"/>
  <c r="G126" i="2" s="1"/>
  <c r="AY51" i="2"/>
  <c r="AZ98" i="2"/>
  <c r="H124" i="2"/>
  <c r="AU48" i="2"/>
  <c r="AU49" i="2" s="1"/>
  <c r="AX97" i="2"/>
  <c r="K124" i="2" s="1"/>
  <c r="F123" i="2"/>
  <c r="AV48" i="2"/>
  <c r="AW48" i="2"/>
  <c r="AT50" i="2"/>
  <c r="AB123" i="2"/>
  <c r="AJ123" i="2" s="1"/>
  <c r="AA123" i="2"/>
  <c r="AI123" i="2" s="1"/>
  <c r="AW97" i="2"/>
  <c r="L99" i="2"/>
  <c r="M99" i="2"/>
  <c r="AA50" i="2"/>
  <c r="Z50" i="2"/>
  <c r="AK80" i="2"/>
  <c r="AJ80" i="2"/>
  <c r="E99" i="2"/>
  <c r="AU99" i="2" s="1"/>
  <c r="D99" i="2"/>
  <c r="I74" i="2"/>
  <c r="AS74" i="2" s="1"/>
  <c r="H74" i="2"/>
  <c r="AR74" i="2" s="1"/>
  <c r="K50" i="2"/>
  <c r="J50" i="2"/>
  <c r="H50" i="2"/>
  <c r="I50" i="2"/>
  <c r="R75" i="2"/>
  <c r="S75" i="2"/>
  <c r="T50" i="2"/>
  <c r="U50" i="2"/>
  <c r="H99" i="2"/>
  <c r="I99" i="2"/>
  <c r="AC77" i="2"/>
  <c r="AB77" i="2"/>
  <c r="Q99" i="2"/>
  <c r="P99" i="2"/>
  <c r="S50" i="2"/>
  <c r="R50" i="2"/>
  <c r="Y50" i="2"/>
  <c r="X50" i="2"/>
  <c r="U75" i="2"/>
  <c r="T75" i="2"/>
  <c r="J99" i="2"/>
  <c r="K99" i="2"/>
  <c r="W75" i="2"/>
  <c r="V75" i="2"/>
  <c r="F75" i="2"/>
  <c r="G75" i="2"/>
  <c r="W50" i="2"/>
  <c r="V50" i="2"/>
  <c r="F51" i="2"/>
  <c r="G51" i="2"/>
  <c r="AL54" i="2"/>
  <c r="AM54" i="2"/>
  <c r="H75" i="2"/>
  <c r="I75" i="2"/>
  <c r="N99" i="2"/>
  <c r="O99" i="2"/>
  <c r="O75" i="2"/>
  <c r="N75" i="2"/>
  <c r="AV97" i="2"/>
  <c r="W101" i="2"/>
  <c r="V101" i="2"/>
  <c r="D51" i="2"/>
  <c r="E51" i="2"/>
  <c r="Q75" i="2"/>
  <c r="P75" i="2"/>
  <c r="Q50" i="2"/>
  <c r="P50" i="2"/>
  <c r="M75" i="2"/>
  <c r="L75" i="2"/>
  <c r="W100" i="2"/>
  <c r="V100" i="2"/>
  <c r="N50" i="2"/>
  <c r="O50" i="2"/>
  <c r="M50" i="2"/>
  <c r="L50" i="2"/>
  <c r="AC50" i="2"/>
  <c r="AB50" i="2"/>
  <c r="I100" i="2"/>
  <c r="H100" i="2"/>
  <c r="H51" i="2"/>
  <c r="I51" i="2"/>
  <c r="AR98" i="2"/>
  <c r="AR49" i="2"/>
  <c r="AS98" i="2"/>
  <c r="AT98" i="2" s="1"/>
  <c r="AS49" i="2"/>
  <c r="R122" i="2"/>
  <c r="AD122" i="2" s="1"/>
  <c r="N123" i="2"/>
  <c r="R123" i="2" s="1"/>
  <c r="AD123" i="2" s="1"/>
  <c r="T122" i="2"/>
  <c r="AF122" i="2" s="1"/>
  <c r="Q122" i="2"/>
  <c r="Z122" i="2"/>
  <c r="AH122" i="2" s="1"/>
  <c r="Y122" i="2"/>
  <c r="C74" i="2"/>
  <c r="AX75" i="2" s="1"/>
  <c r="AY75" i="2" s="1"/>
  <c r="D123" i="2"/>
  <c r="P123" i="2" s="1"/>
  <c r="C99" i="2"/>
  <c r="AT73" i="2"/>
  <c r="AU98" i="2"/>
  <c r="E125" i="2" s="1"/>
  <c r="C124" i="2"/>
  <c r="L123" i="2"/>
  <c r="C51" i="2"/>
  <c r="AX52" i="2" s="1"/>
  <c r="H28" i="2" l="1"/>
  <c r="F28" i="2"/>
  <c r="W125" i="2"/>
  <c r="X125" i="2"/>
  <c r="V125" i="2"/>
  <c r="J123" i="2"/>
  <c r="M123" i="2" s="1"/>
  <c r="AY100" i="2"/>
  <c r="G127" i="2" s="1"/>
  <c r="AZ99" i="2"/>
  <c r="H125" i="2"/>
  <c r="AY52" i="2"/>
  <c r="AV49" i="2"/>
  <c r="I124" i="2"/>
  <c r="AU73" i="2"/>
  <c r="AV74" i="2" s="1"/>
  <c r="E126" i="2"/>
  <c r="AX98" i="2"/>
  <c r="K125" i="2" s="1"/>
  <c r="F124" i="2"/>
  <c r="AW49" i="2"/>
  <c r="AU50" i="2"/>
  <c r="AT51" i="2"/>
  <c r="AB124" i="2"/>
  <c r="AJ124" i="2" s="1"/>
  <c r="AA124" i="2"/>
  <c r="AI124" i="2" s="1"/>
  <c r="AW98" i="2"/>
  <c r="AV50" i="2"/>
  <c r="AW50" i="2"/>
  <c r="D52" i="2"/>
  <c r="E52" i="2"/>
  <c r="Y51" i="2"/>
  <c r="X51" i="2"/>
  <c r="D75" i="2"/>
  <c r="E75" i="2"/>
  <c r="AT75" i="2" s="1"/>
  <c r="J101" i="2"/>
  <c r="K101" i="2"/>
  <c r="N51" i="2"/>
  <c r="O51" i="2"/>
  <c r="Y101" i="2"/>
  <c r="X101" i="2"/>
  <c r="R51" i="2"/>
  <c r="S51" i="2"/>
  <c r="AV98" i="2"/>
  <c r="P100" i="2"/>
  <c r="Q100" i="2"/>
  <c r="V51" i="2"/>
  <c r="W51" i="2"/>
  <c r="J51" i="2"/>
  <c r="K51" i="2"/>
  <c r="O100" i="2"/>
  <c r="N100" i="2"/>
  <c r="K52" i="2"/>
  <c r="J52" i="2"/>
  <c r="W76" i="2"/>
  <c r="V76" i="2"/>
  <c r="AE78" i="2"/>
  <c r="AD78" i="2"/>
  <c r="K75" i="2"/>
  <c r="AS75" i="2" s="1"/>
  <c r="J75" i="2"/>
  <c r="G52" i="2"/>
  <c r="F52" i="2"/>
  <c r="Q76" i="2"/>
  <c r="P76" i="2"/>
  <c r="Z51" i="2"/>
  <c r="AA51" i="2"/>
  <c r="R100" i="2"/>
  <c r="S100" i="2"/>
  <c r="L51" i="2"/>
  <c r="M51" i="2"/>
  <c r="F100" i="2"/>
  <c r="G100" i="2"/>
  <c r="AB51" i="2"/>
  <c r="AC51" i="2"/>
  <c r="Q51" i="2"/>
  <c r="P51" i="2"/>
  <c r="Y76" i="2"/>
  <c r="X76" i="2"/>
  <c r="U51" i="2"/>
  <c r="T51" i="2"/>
  <c r="E100" i="2"/>
  <c r="D100" i="2"/>
  <c r="AE51" i="2"/>
  <c r="AD51" i="2"/>
  <c r="O76" i="2"/>
  <c r="N76" i="2"/>
  <c r="S76" i="2"/>
  <c r="R76" i="2"/>
  <c r="Y102" i="2"/>
  <c r="X102" i="2"/>
  <c r="K76" i="2"/>
  <c r="J76" i="2"/>
  <c r="H52" i="2"/>
  <c r="I52" i="2"/>
  <c r="I76" i="2"/>
  <c r="H76" i="2"/>
  <c r="M100" i="2"/>
  <c r="L100" i="2"/>
  <c r="K100" i="2"/>
  <c r="J100" i="2"/>
  <c r="T76" i="2"/>
  <c r="U76" i="2"/>
  <c r="AR50" i="2"/>
  <c r="AS50" i="2"/>
  <c r="AS99" i="2"/>
  <c r="AT99" i="2" s="1"/>
  <c r="AR99" i="2"/>
  <c r="AC122" i="2"/>
  <c r="AK122" i="2" s="1"/>
  <c r="U122" i="2"/>
  <c r="AG122" i="2" s="1"/>
  <c r="N124" i="2"/>
  <c r="R124" i="2" s="1"/>
  <c r="AD124" i="2" s="1"/>
  <c r="T123" i="2"/>
  <c r="AF123" i="2" s="1"/>
  <c r="Q123" i="2"/>
  <c r="U123" i="2" s="1"/>
  <c r="AG123" i="2" s="1"/>
  <c r="Z123" i="2"/>
  <c r="AH123" i="2" s="1"/>
  <c r="Y123" i="2"/>
  <c r="AC123" i="2" s="1"/>
  <c r="AK123" i="2" s="1"/>
  <c r="C100" i="2"/>
  <c r="C75" i="2"/>
  <c r="AX76" i="2" s="1"/>
  <c r="AY76" i="2" s="1"/>
  <c r="D124" i="2"/>
  <c r="P124" i="2" s="1"/>
  <c r="L124" i="2"/>
  <c r="C125" i="2"/>
  <c r="C52" i="2"/>
  <c r="AX53" i="2" s="1"/>
  <c r="X126" i="2" l="1"/>
  <c r="V126" i="2"/>
  <c r="W126" i="2"/>
  <c r="J124" i="2"/>
  <c r="M124" i="2" s="1"/>
  <c r="AZ100" i="2"/>
  <c r="H126" i="2"/>
  <c r="AY53" i="2"/>
  <c r="AY101" i="2"/>
  <c r="G128" i="2" s="1"/>
  <c r="I125" i="2"/>
  <c r="AV99" i="2"/>
  <c r="F126" i="2" s="1"/>
  <c r="F125" i="2"/>
  <c r="AU74" i="2"/>
  <c r="AU75" i="2" s="1"/>
  <c r="AW74" i="2"/>
  <c r="AU51" i="2"/>
  <c r="AT52" i="2"/>
  <c r="AA125" i="2"/>
  <c r="AI125" i="2" s="1"/>
  <c r="AB125" i="2"/>
  <c r="AJ125" i="2" s="1"/>
  <c r="AW99" i="2"/>
  <c r="AW51" i="2"/>
  <c r="AV51" i="2"/>
  <c r="AX99" i="2"/>
  <c r="K126" i="2" s="1"/>
  <c r="Z103" i="2"/>
  <c r="AA103" i="2"/>
  <c r="Z77" i="2"/>
  <c r="AA77" i="2"/>
  <c r="AF79" i="2"/>
  <c r="AG79" i="2"/>
  <c r="Q52" i="2"/>
  <c r="P52" i="2"/>
  <c r="D53" i="2"/>
  <c r="E53" i="2"/>
  <c r="D101" i="2"/>
  <c r="E101" i="2"/>
  <c r="W77" i="2"/>
  <c r="V77" i="2"/>
  <c r="J53" i="2"/>
  <c r="K53" i="2"/>
  <c r="AE52" i="2"/>
  <c r="AD52" i="2"/>
  <c r="O52" i="2"/>
  <c r="N52" i="2"/>
  <c r="AC52" i="2"/>
  <c r="AB52" i="2"/>
  <c r="M52" i="2"/>
  <c r="L52" i="2"/>
  <c r="S101" i="2"/>
  <c r="R101" i="2"/>
  <c r="AA102" i="2"/>
  <c r="Z102" i="2"/>
  <c r="F53" i="2"/>
  <c r="G53" i="2"/>
  <c r="N101" i="2"/>
  <c r="O101" i="2"/>
  <c r="F101" i="2"/>
  <c r="G101" i="2"/>
  <c r="H53" i="2"/>
  <c r="I53" i="2"/>
  <c r="U52" i="2"/>
  <c r="T52" i="2"/>
  <c r="L101" i="2"/>
  <c r="M101" i="2"/>
  <c r="K77" i="2"/>
  <c r="J77" i="2"/>
  <c r="M77" i="2"/>
  <c r="L77" i="2"/>
  <c r="U77" i="2"/>
  <c r="T77" i="2"/>
  <c r="AG52" i="2"/>
  <c r="AF52" i="2"/>
  <c r="V52" i="2"/>
  <c r="W52" i="2"/>
  <c r="R52" i="2"/>
  <c r="S52" i="2"/>
  <c r="R77" i="2"/>
  <c r="S77" i="2"/>
  <c r="L76" i="2"/>
  <c r="M76" i="2"/>
  <c r="Y77" i="2"/>
  <c r="X77" i="2"/>
  <c r="Q101" i="2"/>
  <c r="P101" i="2"/>
  <c r="M102" i="2"/>
  <c r="L102" i="2"/>
  <c r="AA52" i="2"/>
  <c r="Z52" i="2"/>
  <c r="D76" i="2"/>
  <c r="E76" i="2"/>
  <c r="AT76" i="2" s="1"/>
  <c r="Q77" i="2"/>
  <c r="P77" i="2"/>
  <c r="L53" i="2"/>
  <c r="M53" i="2"/>
  <c r="F76" i="2"/>
  <c r="G76" i="2"/>
  <c r="I101" i="2"/>
  <c r="H101" i="2"/>
  <c r="T101" i="2"/>
  <c r="U101" i="2"/>
  <c r="Y52" i="2"/>
  <c r="X52" i="2"/>
  <c r="AS51" i="2"/>
  <c r="AR51" i="2"/>
  <c r="AS100" i="2"/>
  <c r="AT100" i="2" s="1"/>
  <c r="AR75" i="2"/>
  <c r="AR100" i="2"/>
  <c r="N126" i="2"/>
  <c r="R126" i="2" s="1"/>
  <c r="AD126" i="2" s="1"/>
  <c r="N125" i="2"/>
  <c r="R125" i="2" s="1"/>
  <c r="AD125" i="2" s="1"/>
  <c r="T124" i="2"/>
  <c r="AF124" i="2" s="1"/>
  <c r="Q124" i="2"/>
  <c r="Z124" i="2"/>
  <c r="AH124" i="2" s="1"/>
  <c r="Y124" i="2"/>
  <c r="C76" i="2"/>
  <c r="AX77" i="2" s="1"/>
  <c r="AY77" i="2" s="1"/>
  <c r="D125" i="2"/>
  <c r="P125" i="2" s="1"/>
  <c r="L125" i="2"/>
  <c r="C126" i="2"/>
  <c r="C53" i="2"/>
  <c r="AX54" i="2" s="1"/>
  <c r="AU100" i="2"/>
  <c r="J125" i="2" l="1"/>
  <c r="M125" i="2" s="1"/>
  <c r="AY54" i="2"/>
  <c r="AZ101" i="2"/>
  <c r="H127" i="2"/>
  <c r="AX100" i="2"/>
  <c r="K127" i="2" s="1"/>
  <c r="I126" i="2"/>
  <c r="AW100" i="2"/>
  <c r="I127" i="2" s="1"/>
  <c r="AV100" i="2"/>
  <c r="F127" i="2" s="1"/>
  <c r="E127" i="2"/>
  <c r="AU76" i="2"/>
  <c r="AW75" i="2"/>
  <c r="AV75" i="2"/>
  <c r="AU52" i="2"/>
  <c r="AT53" i="2"/>
  <c r="AB126" i="2"/>
  <c r="AJ126" i="2" s="1"/>
  <c r="AA126" i="2"/>
  <c r="AI126" i="2" s="1"/>
  <c r="AW52" i="2"/>
  <c r="AV52" i="2"/>
  <c r="AW76" i="2"/>
  <c r="AV76" i="2"/>
  <c r="F54" i="2"/>
  <c r="G54" i="2"/>
  <c r="AI80" i="2"/>
  <c r="AH80" i="2"/>
  <c r="AC104" i="2"/>
  <c r="AB104" i="2"/>
  <c r="D54" i="2"/>
  <c r="E54" i="2"/>
  <c r="D77" i="2"/>
  <c r="E77" i="2"/>
  <c r="AT77" i="2" s="1"/>
  <c r="W102" i="2"/>
  <c r="V102" i="2"/>
  <c r="H77" i="2"/>
  <c r="I77" i="2"/>
  <c r="R102" i="2"/>
  <c r="S102" i="2"/>
  <c r="AI53" i="2"/>
  <c r="AH53" i="2"/>
  <c r="N78" i="2"/>
  <c r="O78" i="2"/>
  <c r="AC103" i="2"/>
  <c r="AB103" i="2"/>
  <c r="N53" i="2"/>
  <c r="O53" i="2"/>
  <c r="Q53" i="2"/>
  <c r="P53" i="2"/>
  <c r="S53" i="2"/>
  <c r="R53" i="2"/>
  <c r="S78" i="2"/>
  <c r="R78" i="2"/>
  <c r="U78" i="2"/>
  <c r="T78" i="2"/>
  <c r="I102" i="2"/>
  <c r="H102" i="2"/>
  <c r="AA53" i="2"/>
  <c r="Z53" i="2"/>
  <c r="K102" i="2"/>
  <c r="J102" i="2"/>
  <c r="N103" i="2"/>
  <c r="O103" i="2"/>
  <c r="O77" i="2"/>
  <c r="N77" i="2"/>
  <c r="U53" i="2"/>
  <c r="T53" i="2"/>
  <c r="O102" i="2"/>
  <c r="N102" i="2"/>
  <c r="J54" i="2"/>
  <c r="K54" i="2"/>
  <c r="Q102" i="2"/>
  <c r="P102" i="2"/>
  <c r="M54" i="2"/>
  <c r="L54" i="2"/>
  <c r="G102" i="2"/>
  <c r="F102" i="2"/>
  <c r="AB78" i="2"/>
  <c r="AC78" i="2"/>
  <c r="AC53" i="2"/>
  <c r="AB53" i="2"/>
  <c r="Y53" i="2"/>
  <c r="X53" i="2"/>
  <c r="I54" i="2"/>
  <c r="H54" i="2"/>
  <c r="N54" i="2"/>
  <c r="O54" i="2"/>
  <c r="F77" i="2"/>
  <c r="G77" i="2"/>
  <c r="AA78" i="2"/>
  <c r="Z78" i="2"/>
  <c r="V78" i="2"/>
  <c r="W78" i="2"/>
  <c r="M78" i="2"/>
  <c r="L78" i="2"/>
  <c r="V53" i="2"/>
  <c r="W53" i="2"/>
  <c r="U102" i="2"/>
  <c r="T102" i="2"/>
  <c r="AE53" i="2"/>
  <c r="AD53" i="2"/>
  <c r="AG53" i="2"/>
  <c r="AF53" i="2"/>
  <c r="Y78" i="2"/>
  <c r="X78" i="2"/>
  <c r="AS52" i="2"/>
  <c r="AR52" i="2"/>
  <c r="AR101" i="2"/>
  <c r="AR76" i="2"/>
  <c r="AS101" i="2"/>
  <c r="AT101" i="2" s="1"/>
  <c r="AS76" i="2"/>
  <c r="U124" i="2"/>
  <c r="AG124" i="2" s="1"/>
  <c r="AC124" i="2"/>
  <c r="AK124" i="2" s="1"/>
  <c r="T125" i="2"/>
  <c r="AF125" i="2" s="1"/>
  <c r="Q125" i="2"/>
  <c r="U125" i="2" s="1"/>
  <c r="AG125" i="2" s="1"/>
  <c r="Z126" i="2"/>
  <c r="AH126" i="2" s="1"/>
  <c r="Z125" i="2"/>
  <c r="AH125" i="2" s="1"/>
  <c r="Y125" i="2"/>
  <c r="AC125" i="2" s="1"/>
  <c r="AK125" i="2" s="1"/>
  <c r="C101" i="2"/>
  <c r="C77" i="2"/>
  <c r="AX78" i="2" s="1"/>
  <c r="AY78" i="2" s="1"/>
  <c r="D126" i="2"/>
  <c r="P126" i="2" s="1"/>
  <c r="AU101" i="2"/>
  <c r="E128" i="2" s="1"/>
  <c r="L126" i="2"/>
  <c r="W128" i="2" l="1"/>
  <c r="AA128" i="2" s="1"/>
  <c r="AI128" i="2" s="1"/>
  <c r="X128" i="2"/>
  <c r="AB128" i="2" s="1"/>
  <c r="AJ128" i="2" s="1"/>
  <c r="V128" i="2"/>
  <c r="W127" i="2"/>
  <c r="X127" i="2"/>
  <c r="V127" i="2"/>
  <c r="J126" i="2"/>
  <c r="J127" i="2" s="1"/>
  <c r="AY102" i="2"/>
  <c r="G129" i="2" s="1"/>
  <c r="H128" i="2"/>
  <c r="AW101" i="2"/>
  <c r="I128" i="2" s="1"/>
  <c r="AX101" i="2"/>
  <c r="K128" i="2" s="1"/>
  <c r="AU77" i="2"/>
  <c r="AU53" i="2"/>
  <c r="AT54" i="2"/>
  <c r="Y126" i="2"/>
  <c r="AC126" i="2" s="1"/>
  <c r="AK126" i="2" s="1"/>
  <c r="AV53" i="2"/>
  <c r="AW53" i="2"/>
  <c r="AV77" i="2"/>
  <c r="AW77" i="2"/>
  <c r="O79" i="2"/>
  <c r="N79" i="2"/>
  <c r="Z54" i="2"/>
  <c r="AA54" i="2"/>
  <c r="U54" i="2"/>
  <c r="T54" i="2"/>
  <c r="AD79" i="2"/>
  <c r="AE79" i="2"/>
  <c r="Q104" i="2"/>
  <c r="P104" i="2"/>
  <c r="Q54" i="2"/>
  <c r="P54" i="2"/>
  <c r="Q79" i="2"/>
  <c r="P79" i="2"/>
  <c r="T103" i="2"/>
  <c r="U103" i="2"/>
  <c r="E102" i="2"/>
  <c r="D102" i="2"/>
  <c r="AR102" i="2" s="1"/>
  <c r="W103" i="2"/>
  <c r="V103" i="2"/>
  <c r="W54" i="2"/>
  <c r="V54" i="2"/>
  <c r="AC54" i="2"/>
  <c r="AB54" i="2"/>
  <c r="Y103" i="2"/>
  <c r="X103" i="2"/>
  <c r="Z79" i="2"/>
  <c r="AA79" i="2"/>
  <c r="AG54" i="2"/>
  <c r="AF54" i="2"/>
  <c r="AE54" i="2"/>
  <c r="AD54" i="2"/>
  <c r="H103" i="2"/>
  <c r="I103" i="2"/>
  <c r="R103" i="2"/>
  <c r="S103" i="2"/>
  <c r="Q103" i="2"/>
  <c r="P103" i="2"/>
  <c r="Q78" i="2"/>
  <c r="P78" i="2"/>
  <c r="L103" i="2"/>
  <c r="M103" i="2"/>
  <c r="J103" i="2"/>
  <c r="K103" i="2"/>
  <c r="U79" i="2"/>
  <c r="T79" i="2"/>
  <c r="R54" i="2"/>
  <c r="S54" i="2"/>
  <c r="AE104" i="2"/>
  <c r="AD104" i="2"/>
  <c r="AK54" i="2"/>
  <c r="AJ54" i="2"/>
  <c r="AD105" i="2"/>
  <c r="AE105" i="2"/>
  <c r="AH54" i="2"/>
  <c r="AI54" i="2"/>
  <c r="AC79" i="2"/>
  <c r="AB79" i="2"/>
  <c r="W79" i="2"/>
  <c r="V79" i="2"/>
  <c r="E78" i="2"/>
  <c r="AT78" i="2" s="1"/>
  <c r="D78" i="2"/>
  <c r="Y54" i="2"/>
  <c r="X54" i="2"/>
  <c r="X79" i="2"/>
  <c r="Y79" i="2"/>
  <c r="H78" i="2"/>
  <c r="I78" i="2"/>
  <c r="J78" i="2"/>
  <c r="K78" i="2"/>
  <c r="F78" i="2"/>
  <c r="G78" i="2"/>
  <c r="AV101" i="2"/>
  <c r="AS53" i="2"/>
  <c r="AR53" i="2"/>
  <c r="AR77" i="2"/>
  <c r="AS77" i="2"/>
  <c r="AS102" i="2"/>
  <c r="AT102" i="2" s="1"/>
  <c r="N128" i="2"/>
  <c r="R128" i="2" s="1"/>
  <c r="AD128" i="2" s="1"/>
  <c r="T126" i="2"/>
  <c r="AF126" i="2" s="1"/>
  <c r="Q126" i="2"/>
  <c r="C127" i="2"/>
  <c r="C78" i="2"/>
  <c r="AX79" i="2" s="1"/>
  <c r="AY79" i="2" s="1"/>
  <c r="D127" i="2"/>
  <c r="C102" i="2"/>
  <c r="L127" i="2"/>
  <c r="M126" i="2" l="1"/>
  <c r="AZ102" i="2"/>
  <c r="H129" i="2" s="1"/>
  <c r="AY103" i="2"/>
  <c r="G130" i="2" s="1"/>
  <c r="J128" i="2"/>
  <c r="AX102" i="2"/>
  <c r="K129" i="2" s="1"/>
  <c r="F128" i="2"/>
  <c r="AU78" i="2"/>
  <c r="AU54" i="2"/>
  <c r="AA127" i="2"/>
  <c r="AI127" i="2" s="1"/>
  <c r="AW78" i="2"/>
  <c r="AV78" i="2"/>
  <c r="AV54" i="2"/>
  <c r="AW54" i="2"/>
  <c r="AW102" i="2"/>
  <c r="AD80" i="2"/>
  <c r="AE80" i="2"/>
  <c r="W80" i="2"/>
  <c r="V80" i="2"/>
  <c r="W104" i="2"/>
  <c r="V104" i="2"/>
  <c r="AG80" i="2"/>
  <c r="AF80" i="2"/>
  <c r="M79" i="2"/>
  <c r="L79" i="2"/>
  <c r="AA80" i="2"/>
  <c r="Z80" i="2"/>
  <c r="AG106" i="2"/>
  <c r="AF106" i="2"/>
  <c r="O104" i="2"/>
  <c r="N104" i="2"/>
  <c r="K104" i="2"/>
  <c r="J104" i="2"/>
  <c r="AA104" i="2"/>
  <c r="Z104" i="2"/>
  <c r="F103" i="2"/>
  <c r="G103" i="2"/>
  <c r="AS103" i="2" s="1"/>
  <c r="AT103" i="2" s="1"/>
  <c r="R80" i="2"/>
  <c r="S80" i="2"/>
  <c r="S105" i="2"/>
  <c r="R105" i="2"/>
  <c r="Q80" i="2"/>
  <c r="P80" i="2"/>
  <c r="E103" i="2"/>
  <c r="AU103" i="2" s="1"/>
  <c r="E130" i="2" s="1"/>
  <c r="D103" i="2"/>
  <c r="F79" i="2"/>
  <c r="G79" i="2"/>
  <c r="AF105" i="2"/>
  <c r="AG105" i="2"/>
  <c r="R104" i="2"/>
  <c r="S104" i="2"/>
  <c r="Y80" i="2"/>
  <c r="X80" i="2"/>
  <c r="R79" i="2"/>
  <c r="S79" i="2"/>
  <c r="E79" i="2"/>
  <c r="AT79" i="2" s="1"/>
  <c r="D79" i="2"/>
  <c r="H79" i="2"/>
  <c r="I79" i="2"/>
  <c r="K79" i="2"/>
  <c r="J79" i="2"/>
  <c r="M104" i="2"/>
  <c r="L104" i="2"/>
  <c r="U104" i="2"/>
  <c r="T104" i="2"/>
  <c r="AC80" i="2"/>
  <c r="AB80" i="2"/>
  <c r="Y104" i="2"/>
  <c r="X104" i="2"/>
  <c r="AS54" i="2"/>
  <c r="C80" i="2" s="1"/>
  <c r="AR54" i="2"/>
  <c r="AR78" i="2"/>
  <c r="AS78" i="2"/>
  <c r="U126" i="2"/>
  <c r="AG126" i="2" s="1"/>
  <c r="AB127" i="2"/>
  <c r="AJ127" i="2" s="1"/>
  <c r="N127" i="2"/>
  <c r="R127" i="2" s="1"/>
  <c r="AD127" i="2" s="1"/>
  <c r="P127" i="2"/>
  <c r="T127" i="2" s="1"/>
  <c r="AF127" i="2" s="1"/>
  <c r="Z128" i="2"/>
  <c r="AH128" i="2" s="1"/>
  <c r="Y128" i="2"/>
  <c r="C79" i="2"/>
  <c r="AX80" i="2" s="1"/>
  <c r="AY80" i="2" s="1"/>
  <c r="D128" i="2"/>
  <c r="C103" i="2"/>
  <c r="AU102" i="2"/>
  <c r="M127" i="2"/>
  <c r="C128" i="2"/>
  <c r="X130" i="2" l="1"/>
  <c r="V130" i="2"/>
  <c r="W130" i="2"/>
  <c r="AZ103" i="2"/>
  <c r="H130" i="2" s="1"/>
  <c r="AY104" i="2"/>
  <c r="I129" i="2"/>
  <c r="J129" i="2" s="1"/>
  <c r="AV102" i="2"/>
  <c r="AX103" i="2" s="1"/>
  <c r="K130" i="2" s="1"/>
  <c r="E129" i="2"/>
  <c r="AU79" i="2"/>
  <c r="AV79" i="2"/>
  <c r="AW79" i="2"/>
  <c r="N105" i="2"/>
  <c r="O105" i="2"/>
  <c r="AC105" i="2"/>
  <c r="AB105" i="2"/>
  <c r="Q105" i="2"/>
  <c r="P105" i="2"/>
  <c r="D80" i="2"/>
  <c r="E80" i="2"/>
  <c r="AT80" i="2" s="1"/>
  <c r="H104" i="2"/>
  <c r="I104" i="2"/>
  <c r="Y105" i="2"/>
  <c r="X105" i="2"/>
  <c r="D104" i="2"/>
  <c r="E104" i="2"/>
  <c r="AU104" i="2" s="1"/>
  <c r="E131" i="2" s="1"/>
  <c r="K80" i="2"/>
  <c r="J80" i="2"/>
  <c r="T80" i="2"/>
  <c r="U80" i="2"/>
  <c r="T105" i="2"/>
  <c r="U105" i="2"/>
  <c r="I80" i="2"/>
  <c r="H80" i="2"/>
  <c r="AI106" i="2"/>
  <c r="AH106" i="2"/>
  <c r="Z105" i="2"/>
  <c r="AA105" i="2"/>
  <c r="W105" i="2"/>
  <c r="V105" i="2"/>
  <c r="L80" i="2"/>
  <c r="M80" i="2"/>
  <c r="G80" i="2"/>
  <c r="F80" i="2"/>
  <c r="F104" i="2"/>
  <c r="G104" i="2"/>
  <c r="U106" i="2"/>
  <c r="T106" i="2"/>
  <c r="L105" i="2"/>
  <c r="M105" i="2"/>
  <c r="O80" i="2"/>
  <c r="N80" i="2"/>
  <c r="AR103" i="2"/>
  <c r="AR79" i="2"/>
  <c r="AS79" i="2"/>
  <c r="AC128" i="2"/>
  <c r="AK128" i="2" s="1"/>
  <c r="N130" i="2"/>
  <c r="R130" i="2" s="1"/>
  <c r="AD130" i="2" s="1"/>
  <c r="Q127" i="2"/>
  <c r="U127" i="2" s="1"/>
  <c r="AG127" i="2" s="1"/>
  <c r="Z127" i="2"/>
  <c r="AH127" i="2" s="1"/>
  <c r="Y127" i="2"/>
  <c r="AC127" i="2" s="1"/>
  <c r="AK127" i="2" s="1"/>
  <c r="P128" i="2"/>
  <c r="D129" i="2"/>
  <c r="C104" i="2"/>
  <c r="C129" i="2"/>
  <c r="L128" i="2"/>
  <c r="V129" i="2" l="1"/>
  <c r="W129" i="2"/>
  <c r="AA129" i="2" s="1"/>
  <c r="AI129" i="2" s="1"/>
  <c r="X129" i="2"/>
  <c r="AB129" i="2" s="1"/>
  <c r="AJ129" i="2" s="1"/>
  <c r="AZ104" i="2"/>
  <c r="H131" i="2" s="1"/>
  <c r="G131" i="2"/>
  <c r="V131" i="2" s="1"/>
  <c r="AY105" i="2"/>
  <c r="AV103" i="2"/>
  <c r="F130" i="2" s="1"/>
  <c r="F129" i="2"/>
  <c r="AU80" i="2"/>
  <c r="AW103" i="2"/>
  <c r="I130" i="2" s="1"/>
  <c r="J130" i="2" s="1"/>
  <c r="AA130" i="2"/>
  <c r="AI130" i="2" s="1"/>
  <c r="AB130" i="2"/>
  <c r="AJ130" i="2" s="1"/>
  <c r="M128" i="2"/>
  <c r="AW80" i="2"/>
  <c r="AV80" i="2"/>
  <c r="H105" i="2"/>
  <c r="I105" i="2"/>
  <c r="AB106" i="2"/>
  <c r="AC106" i="2"/>
  <c r="F105" i="2"/>
  <c r="G105" i="2"/>
  <c r="X106" i="2"/>
  <c r="Y106" i="2"/>
  <c r="AA106" i="2"/>
  <c r="Z106" i="2"/>
  <c r="AD106" i="2"/>
  <c r="AE106" i="2"/>
  <c r="P106" i="2"/>
  <c r="Q106" i="2"/>
  <c r="W106" i="2"/>
  <c r="V106" i="2"/>
  <c r="O106" i="2"/>
  <c r="N106" i="2"/>
  <c r="J105" i="2"/>
  <c r="K105" i="2"/>
  <c r="D105" i="2"/>
  <c r="E105" i="2"/>
  <c r="S106" i="2"/>
  <c r="R106" i="2"/>
  <c r="AS80" i="2"/>
  <c r="C106" i="2" s="1"/>
  <c r="AS104" i="2"/>
  <c r="AT104" i="2" s="1"/>
  <c r="AR80" i="2"/>
  <c r="AR104" i="2"/>
  <c r="N131" i="2"/>
  <c r="R131" i="2" s="1"/>
  <c r="AD131" i="2" s="1"/>
  <c r="N129" i="2"/>
  <c r="R129" i="2" s="1"/>
  <c r="AD129" i="2" s="1"/>
  <c r="T128" i="2"/>
  <c r="AF128" i="2" s="1"/>
  <c r="Q128" i="2"/>
  <c r="Z130" i="2"/>
  <c r="AH130" i="2" s="1"/>
  <c r="Y130" i="2"/>
  <c r="P129" i="2"/>
  <c r="C105" i="2"/>
  <c r="D130" i="2"/>
  <c r="C130" i="2"/>
  <c r="L129" i="2"/>
  <c r="X131" i="2" l="1"/>
  <c r="AB131" i="2" s="1"/>
  <c r="AJ131" i="2" s="1"/>
  <c r="W131" i="2"/>
  <c r="AA131" i="2" s="1"/>
  <c r="AI131" i="2" s="1"/>
  <c r="AZ105" i="2"/>
  <c r="H132" i="2" s="1"/>
  <c r="G132" i="2"/>
  <c r="AY106" i="2"/>
  <c r="AV104" i="2"/>
  <c r="F131" i="2" s="1"/>
  <c r="AX104" i="2"/>
  <c r="K131" i="2" s="1"/>
  <c r="AW104" i="2"/>
  <c r="I131" i="2" s="1"/>
  <c r="J131" i="2" s="1"/>
  <c r="M129" i="2"/>
  <c r="M106" i="2"/>
  <c r="L106" i="2"/>
  <c r="G106" i="2"/>
  <c r="F106" i="2"/>
  <c r="E106" i="2"/>
  <c r="AU106" i="2" s="1"/>
  <c r="E133" i="2" s="1"/>
  <c r="D106" i="2"/>
  <c r="I106" i="2"/>
  <c r="H106" i="2"/>
  <c r="K106" i="2"/>
  <c r="J106" i="2"/>
  <c r="AS105" i="2"/>
  <c r="AT105" i="2" s="1"/>
  <c r="AR105" i="2"/>
  <c r="P130" i="2"/>
  <c r="Q130" i="2" s="1"/>
  <c r="AC130" i="2"/>
  <c r="AK130" i="2" s="1"/>
  <c r="U128" i="2"/>
  <c r="AG128" i="2" s="1"/>
  <c r="T129" i="2"/>
  <c r="AF129" i="2" s="1"/>
  <c r="Q129" i="2"/>
  <c r="U129" i="2" s="1"/>
  <c r="AG129" i="2" s="1"/>
  <c r="Z129" i="2"/>
  <c r="AH129" i="2" s="1"/>
  <c r="Y129" i="2"/>
  <c r="AC129" i="2" s="1"/>
  <c r="AK129" i="2" s="1"/>
  <c r="Z131" i="2"/>
  <c r="AH131" i="2" s="1"/>
  <c r="D131" i="2"/>
  <c r="AU105" i="2"/>
  <c r="C131" i="2"/>
  <c r="L130" i="2"/>
  <c r="AZ106" i="2" l="1"/>
  <c r="H133" i="2" s="1"/>
  <c r="G133" i="2"/>
  <c r="W133" i="2" s="1"/>
  <c r="AX105" i="2"/>
  <c r="K132" i="2" s="1"/>
  <c r="AW105" i="2"/>
  <c r="I132" i="2" s="1"/>
  <c r="J132" i="2" s="1"/>
  <c r="AV105" i="2"/>
  <c r="F132" i="2" s="1"/>
  <c r="E132" i="2"/>
  <c r="Y131" i="2"/>
  <c r="AC131" i="2" s="1"/>
  <c r="AK131" i="2" s="1"/>
  <c r="M130" i="2"/>
  <c r="AS106" i="2"/>
  <c r="AT106" i="2" s="1"/>
  <c r="AR106" i="2"/>
  <c r="T130" i="2"/>
  <c r="AF130" i="2" s="1"/>
  <c r="U130" i="2"/>
  <c r="AG130" i="2" s="1"/>
  <c r="N133" i="2"/>
  <c r="P131" i="2"/>
  <c r="D132" i="2"/>
  <c r="C132" i="2"/>
  <c r="L131" i="2"/>
  <c r="V133" i="2" l="1"/>
  <c r="Z133" i="2" s="1"/>
  <c r="AH133" i="2" s="1"/>
  <c r="X133" i="2"/>
  <c r="AB133" i="2" s="1"/>
  <c r="AJ133" i="2" s="1"/>
  <c r="W132" i="2"/>
  <c r="AA132" i="2" s="1"/>
  <c r="AI132" i="2" s="1"/>
  <c r="X132" i="2"/>
  <c r="AB132" i="2" s="1"/>
  <c r="AJ132" i="2" s="1"/>
  <c r="V132" i="2"/>
  <c r="AW106" i="2"/>
  <c r="I133" i="2" s="1"/>
  <c r="J133" i="2" s="1"/>
  <c r="AX106" i="2"/>
  <c r="K133" i="2" s="1"/>
  <c r="AV106" i="2"/>
  <c r="F133" i="2" s="1"/>
  <c r="AA133" i="2"/>
  <c r="AI133" i="2" s="1"/>
  <c r="M131" i="2"/>
  <c r="R133" i="2"/>
  <c r="AD133" i="2" s="1"/>
  <c r="N132" i="2"/>
  <c r="R132" i="2" s="1"/>
  <c r="AD132" i="2" s="1"/>
  <c r="T131" i="2"/>
  <c r="AF131" i="2" s="1"/>
  <c r="Q131" i="2"/>
  <c r="U131" i="2" s="1"/>
  <c r="AG131" i="2" s="1"/>
  <c r="D133" i="2"/>
  <c r="P132" i="2"/>
  <c r="C133" i="2"/>
  <c r="L132" i="2"/>
  <c r="AJ134" i="2" l="1"/>
  <c r="Y133" i="2"/>
  <c r="AC133" i="2" s="1"/>
  <c r="AK133" i="2" s="1"/>
  <c r="V134" i="2"/>
  <c r="M132" i="2"/>
  <c r="T132" i="2"/>
  <c r="AF132" i="2" s="1"/>
  <c r="Q132" i="2"/>
  <c r="Z132" i="2"/>
  <c r="AH132" i="2" s="1"/>
  <c r="Y132" i="2"/>
  <c r="P133" i="2"/>
  <c r="L133" i="2"/>
  <c r="M133" i="2" s="1"/>
  <c r="U132" i="2" l="1"/>
  <c r="AG132" i="2" s="1"/>
  <c r="AC132" i="2"/>
  <c r="AK132" i="2" s="1"/>
  <c r="T133" i="2"/>
  <c r="AF133" i="2" s="1"/>
  <c r="Q133" i="2"/>
  <c r="U133" i="2" s="1"/>
  <c r="AG133" i="2" s="1"/>
  <c r="AH134" i="2" l="1"/>
  <c r="C16" i="3" s="1"/>
  <c r="X134" i="2"/>
  <c r="N134" i="2"/>
  <c r="W134" i="2"/>
  <c r="Z134" i="2" l="1"/>
  <c r="Y134" i="2"/>
  <c r="AD134" i="2"/>
  <c r="C15" i="3" s="1"/>
  <c r="C17" i="3" s="1"/>
  <c r="R134" i="2"/>
  <c r="E16" i="3"/>
  <c r="AB134" i="2"/>
  <c r="AI134" i="2"/>
  <c r="D16" i="3" s="1"/>
  <c r="D17" i="3" s="1"/>
  <c r="AA134" i="2"/>
  <c r="P134" i="2" l="1"/>
  <c r="AK134" i="2"/>
  <c r="F16" i="3" s="1"/>
  <c r="AC134" i="2"/>
  <c r="Q134" i="2" l="1"/>
  <c r="AF134" i="2"/>
  <c r="E15" i="3" s="1"/>
  <c r="E17" i="3" s="1"/>
  <c r="T134" i="2"/>
  <c r="AG134" i="2"/>
  <c r="F15" i="3" s="1"/>
  <c r="F17" i="3" s="1"/>
  <c r="U134" i="2"/>
  <c r="M8" i="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Matthew_Prettyjohns</author>
  </authors>
  <commentList>
    <comment ref="C20" authorId="0" shapeId="0" xr:uid="{00000000-0006-0000-0200-000001000000}">
      <text>
        <r>
          <rPr>
            <sz val="9"/>
            <color indexed="81"/>
            <rFont val="Tahoma"/>
            <family val="2"/>
          </rPr>
          <t>Note 74% reported</t>
        </r>
      </text>
    </comment>
    <comment ref="C30" authorId="0" shapeId="0" xr:uid="{00000000-0006-0000-0200-000002000000}">
      <text>
        <r>
          <rPr>
            <sz val="9"/>
            <color indexed="81"/>
            <rFont val="Tahoma"/>
            <family val="2"/>
          </rPr>
          <t>Estimated based on reported overall survival of 80%</t>
        </r>
      </text>
    </comment>
    <comment ref="D30" authorId="0" shapeId="0" xr:uid="{00000000-0006-0000-0200-000003000000}">
      <text>
        <r>
          <rPr>
            <sz val="9"/>
            <color indexed="81"/>
            <rFont val="Tahoma"/>
            <family val="2"/>
          </rPr>
          <t>Estimated based on reported overall survival of 84%</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Matthew_Prettyjohns</author>
  </authors>
  <commentList>
    <comment ref="C7" authorId="0" shapeId="0" xr:uid="{00000000-0006-0000-0700-000001000000}">
      <text>
        <r>
          <rPr>
            <sz val="9"/>
            <color indexed="81"/>
            <rFont val="Tahoma"/>
            <family val="2"/>
          </rPr>
          <t>Cost sourced from St Mary’s hospital, Manchester</t>
        </r>
      </text>
    </comment>
  </commentList>
</comments>
</file>

<file path=xl/sharedStrings.xml><?xml version="1.0" encoding="utf-8"?>
<sst xmlns="http://schemas.openxmlformats.org/spreadsheetml/2006/main" count="465" uniqueCount="153">
  <si>
    <t>Outcome</t>
  </si>
  <si>
    <t>All patients</t>
  </si>
  <si>
    <t>Standard therapy</t>
  </si>
  <si>
    <t>Bevacizumab</t>
  </si>
  <si>
    <t>High risk patients</t>
  </si>
  <si>
    <t>Follow-up (months)</t>
  </si>
  <si>
    <t>Patient numbers</t>
  </si>
  <si>
    <t>Deaths (number)</t>
  </si>
  <si>
    <t>Deaths (proportion)</t>
  </si>
  <si>
    <t>Disease progression (number)</t>
  </si>
  <si>
    <t>Disease progression (proportion)</t>
  </si>
  <si>
    <t>Dead</t>
  </si>
  <si>
    <t>In cycle</t>
  </si>
  <si>
    <t>Cumulative</t>
  </si>
  <si>
    <t>Check sum</t>
  </si>
  <si>
    <t>Platinum resistant disease</t>
  </si>
  <si>
    <t>Time horizon</t>
  </si>
  <si>
    <t>Strategy</t>
  </si>
  <si>
    <t>Total cost</t>
  </si>
  <si>
    <t>1 year</t>
  </si>
  <si>
    <t>2 years</t>
  </si>
  <si>
    <t>3 years</t>
  </si>
  <si>
    <t>4 years</t>
  </si>
  <si>
    <t>5 years</t>
  </si>
  <si>
    <t>10 years</t>
  </si>
  <si>
    <t>Link cell:</t>
  </si>
  <si>
    <t>TIL collection cost</t>
  </si>
  <si>
    <t>Discount rate</t>
  </si>
  <si>
    <t>TIL freezing cost</t>
  </si>
  <si>
    <t>TIL storage cost</t>
  </si>
  <si>
    <t>Undiscounted</t>
  </si>
  <si>
    <t>Discounted</t>
  </si>
  <si>
    <t>Costs - collection at surgery</t>
  </si>
  <si>
    <t>Costs - deferred collection</t>
  </si>
  <si>
    <t>Discounting</t>
  </si>
  <si>
    <t>Collection at surgery</t>
  </si>
  <si>
    <t>Deferred collection</t>
  </si>
  <si>
    <t>Usability time of TIL material</t>
  </si>
  <si>
    <t>TIL stability time</t>
  </si>
  <si>
    <t>Lab failures (proportion)</t>
  </si>
  <si>
    <t>Disease progression estimates</t>
  </si>
  <si>
    <t>Disease progression</t>
  </si>
  <si>
    <t>Clinical inputs</t>
  </si>
  <si>
    <t>Costs</t>
  </si>
  <si>
    <t>Notes</t>
  </si>
  <si>
    <t>Difference</t>
  </si>
  <si>
    <t>Time (months)</t>
  </si>
  <si>
    <t>Months</t>
  </si>
  <si>
    <t>6 monthly mortality estimate</t>
  </si>
  <si>
    <t>6 monthly recurrence estimate</t>
  </si>
  <si>
    <t>Cohort size</t>
  </si>
  <si>
    <t>Initial treatment</t>
  </si>
  <si>
    <t>Second line treatment</t>
  </si>
  <si>
    <t>Recurrence free</t>
  </si>
  <si>
    <t>Recurrence</t>
  </si>
  <si>
    <t>Patient entry</t>
  </si>
  <si>
    <t>6 months</t>
  </si>
  <si>
    <t>12 months</t>
  </si>
  <si>
    <t>18 months</t>
  </si>
  <si>
    <t>24 months</t>
  </si>
  <si>
    <t>30 months</t>
  </si>
  <si>
    <t>36 months</t>
  </si>
  <si>
    <t>42 months</t>
  </si>
  <si>
    <t>48 months</t>
  </si>
  <si>
    <t>54 months</t>
  </si>
  <si>
    <t>60 months</t>
  </si>
  <si>
    <t>66 months</t>
  </si>
  <si>
    <t>72 months</t>
  </si>
  <si>
    <t>78 months</t>
  </si>
  <si>
    <t>84 months</t>
  </si>
  <si>
    <t>90 months</t>
  </si>
  <si>
    <t>96 months</t>
  </si>
  <si>
    <t>102 months</t>
  </si>
  <si>
    <t>108 months</t>
  </si>
  <si>
    <t>114 months</t>
  </si>
  <si>
    <t>120 months</t>
  </si>
  <si>
    <t>Total recurrence free</t>
  </si>
  <si>
    <t>Third line treatment</t>
  </si>
  <si>
    <t>Fourth line treatment</t>
  </si>
  <si>
    <t>Totals</t>
  </si>
  <si>
    <t>Total recurrences &gt; 6 months</t>
  </si>
  <si>
    <t>Recurrences &gt; 6 months</t>
  </si>
  <si>
    <t>Total patient numbers</t>
  </si>
  <si>
    <t>Results</t>
  </si>
  <si>
    <t>Selected estimates</t>
  </si>
  <si>
    <t>Dummy storage cost (per 6 months)</t>
  </si>
  <si>
    <t>Include disease specific deaths in estimate</t>
  </si>
  <si>
    <t>Include deaths in estimate</t>
  </si>
  <si>
    <t>Selected</t>
  </si>
  <si>
    <t>Total</t>
  </si>
  <si>
    <t>Lab failures at collection</t>
  </si>
  <si>
    <t>Collection cost when underaking at same time as surgery</t>
  </si>
  <si>
    <t>Collection cost as separate procedure</t>
  </si>
  <si>
    <t>Collection procedure costs</t>
  </si>
  <si>
    <t>Immetacyte collection, freezing and storage costs</t>
  </si>
  <si>
    <t>Collection and freezing cost</t>
  </si>
  <si>
    <t>TIL collection procedure cost</t>
  </si>
  <si>
    <t>TIL collection and freezing cost</t>
  </si>
  <si>
    <t>SOLO1 trial data</t>
  </si>
  <si>
    <t>ICON7 trial data</t>
  </si>
  <si>
    <t>Olaparib</t>
  </si>
  <si>
    <t>Placebo</t>
  </si>
  <si>
    <t>Overall mortality</t>
  </si>
  <si>
    <t>Progression</t>
  </si>
  <si>
    <t>Disease progression estimate</t>
  </si>
  <si>
    <t>ICON7 high risk - standard therapy</t>
  </si>
  <si>
    <t>ICON7 high risk - bevacizumab</t>
  </si>
  <si>
    <t>ICON7 - bevacizumab</t>
  </si>
  <si>
    <t>ICON7 - standard therapy</t>
  </si>
  <si>
    <t>SOLO1 - olaparib</t>
  </si>
  <si>
    <t>SOLO1 - placebo</t>
  </si>
  <si>
    <t>Overall survival</t>
  </si>
  <si>
    <t>Progression free survival</t>
  </si>
  <si>
    <t>Intercept</t>
  </si>
  <si>
    <t>Log scale</t>
  </si>
  <si>
    <t>Lambda</t>
  </si>
  <si>
    <t>Gamma</t>
  </si>
  <si>
    <t>Weibull estimates</t>
  </si>
  <si>
    <t>Recurrences</t>
  </si>
  <si>
    <t>Annual probability of death</t>
  </si>
  <si>
    <t>Age</t>
  </si>
  <si>
    <t>Female</t>
  </si>
  <si>
    <t>Baseline age</t>
  </si>
  <si>
    <t>Average age from ICON7</t>
  </si>
  <si>
    <t>Six monthly probability of death</t>
  </si>
  <si>
    <t>Disease specific survival</t>
  </si>
  <si>
    <t>All deaths</t>
  </si>
  <si>
    <t>Other cause mortality</t>
  </si>
  <si>
    <t>Disease related mortality</t>
  </si>
  <si>
    <t>Transition probabilities from recurrence free</t>
  </si>
  <si>
    <t>Disease specific Death</t>
  </si>
  <si>
    <t>Other cause Death</t>
  </si>
  <si>
    <t>Disease related</t>
  </si>
  <si>
    <t>Other cause</t>
  </si>
  <si>
    <t>Disease related deaths</t>
  </si>
  <si>
    <t>Deaths from other causes</t>
  </si>
  <si>
    <t>Platinum resistant disease incl deaths</t>
  </si>
  <si>
    <t>Transition probabilities</t>
  </si>
  <si>
    <t>Recurrence probabilities including disease specific deaths</t>
  </si>
  <si>
    <t>Extraploation type</t>
  </si>
  <si>
    <t>Extrapolation type</t>
  </si>
  <si>
    <t>Cell link</t>
  </si>
  <si>
    <t>If statement</t>
  </si>
  <si>
    <t>6 years</t>
  </si>
  <si>
    <t>7 years</t>
  </si>
  <si>
    <t>8 years</t>
  </si>
  <si>
    <t>9 years</t>
  </si>
  <si>
    <t>Link cell</t>
  </si>
  <si>
    <t>Other cause mortality adjustment</t>
  </si>
  <si>
    <t>National Life tables for England and Wales 2016-18</t>
  </si>
  <si>
    <t>Annual estimates</t>
  </si>
  <si>
    <t>Six-monthly estimates</t>
  </si>
  <si>
    <t>Microcosting Toolkit for Advanced 
Therapy Medicinal Products (ATMPs)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</si>
</sst>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0"/>
    <numFmt numFmtId="165" formatCode="0.000"/>
    <numFmt numFmtId="166" formatCode="&quot;£&quot;#,##0.00"/>
    <numFmt numFmtId="167" formatCode="&quot;£&quot;#,##0"/>
    <numFmt numFmtId="168" formatCode="0.0%"/>
    <numFmt numFmtId="169" formatCode="0.000000"/>
    <numFmt numFmtId="170" formatCode="0.000000_)"/>
    <numFmt numFmtId="171" formatCode="0.0000"/>
  </numFmts>
  <fonts count="19"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b/>
      <i/>
      <sz val="11"/>
      <color theme="1"/>
      <name val="Calibri"/>
      <family val="2"/>
      <scheme val="minor"/>
    </font>
    <font>
      <sz val="11"/>
      <name val="Calibri"/>
      <family val="2"/>
      <scheme val="minor"/>
    </font>
    <font>
      <sz val="8"/>
      <color rgb="FF000000"/>
      <name val="Segoe UI"/>
      <family val="2"/>
    </font>
    <font>
      <b/>
      <sz val="14"/>
      <color theme="1"/>
      <name val="Calibri"/>
      <family val="2"/>
      <scheme val="minor"/>
    </font>
    <font>
      <sz val="9"/>
      <color indexed="81"/>
      <name val="Tahoma"/>
      <family val="2"/>
    </font>
    <font>
      <b/>
      <sz val="11"/>
      <color rgb="FFFF0000"/>
      <name val="Calibri"/>
      <family val="2"/>
      <scheme val="minor"/>
    </font>
    <font>
      <b/>
      <sz val="11"/>
      <name val="Calibri"/>
      <family val="2"/>
      <scheme val="minor"/>
    </font>
    <font>
      <b/>
      <sz val="16"/>
      <name val="Calibri"/>
      <family val="2"/>
      <scheme val="minor"/>
    </font>
    <font>
      <u/>
      <sz val="10"/>
      <color indexed="12"/>
      <name val="Arial"/>
      <family val="2"/>
    </font>
    <font>
      <b/>
      <sz val="12"/>
      <color theme="1"/>
      <name val="Calibri"/>
      <family val="2"/>
      <scheme val="minor"/>
    </font>
    <font>
      <sz val="11"/>
      <color rgb="FF0070C0"/>
      <name val="Calibri"/>
      <family val="2"/>
      <scheme val="minor"/>
    </font>
    <font>
      <b/>
      <sz val="12"/>
      <name val="Calibri"/>
      <family val="2"/>
      <scheme val="minor"/>
    </font>
    <font>
      <sz val="12"/>
      <color rgb="FF44546A"/>
      <name val="Arial"/>
      <family val="2"/>
    </font>
    <font>
      <sz val="14"/>
      <color rgb="FF44546A"/>
      <name val="Arial"/>
      <family val="2"/>
    </font>
    <font>
      <b/>
      <sz val="22"/>
      <color theme="0"/>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s>
  <borders count="17">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dashed">
        <color indexed="64"/>
      </left>
      <right/>
      <top style="thin">
        <color indexed="64"/>
      </top>
      <bottom/>
      <diagonal/>
    </border>
    <border>
      <left style="dashed">
        <color indexed="64"/>
      </left>
      <right/>
      <top/>
      <bottom/>
      <diagonal/>
    </border>
    <border>
      <left style="dashed">
        <color indexed="64"/>
      </left>
      <right/>
      <top/>
      <bottom style="thin">
        <color indexed="64"/>
      </bottom>
      <diagonal/>
    </border>
    <border>
      <left/>
      <right style="dashed">
        <color indexed="64"/>
      </right>
      <top style="thin">
        <color indexed="64"/>
      </top>
      <bottom/>
      <diagonal/>
    </border>
    <border>
      <left/>
      <right style="dashed">
        <color indexed="64"/>
      </right>
      <top/>
      <bottom/>
      <diagonal/>
    </border>
    <border>
      <left/>
      <right style="dashed">
        <color indexed="64"/>
      </right>
      <top/>
      <bottom style="thin">
        <color indexed="64"/>
      </bottom>
      <diagonal/>
    </border>
    <border>
      <left/>
      <right/>
      <top/>
      <bottom style="medium">
        <color indexed="64"/>
      </bottom>
      <diagonal/>
    </border>
    <border>
      <left style="dashed">
        <color indexed="64"/>
      </left>
      <right style="dashed">
        <color indexed="64"/>
      </right>
      <top style="thin">
        <color indexed="64"/>
      </top>
      <bottom/>
      <diagonal/>
    </border>
    <border>
      <left style="dashed">
        <color indexed="64"/>
      </left>
      <right style="dashed">
        <color indexed="64"/>
      </right>
      <top/>
      <bottom/>
      <diagonal/>
    </border>
    <border>
      <left style="dashed">
        <color indexed="64"/>
      </left>
      <right style="dashed">
        <color indexed="64"/>
      </right>
      <top/>
      <bottom style="thin">
        <color indexed="64"/>
      </bottom>
      <diagonal/>
    </border>
    <border>
      <left/>
      <right/>
      <top style="dashed">
        <color indexed="64"/>
      </top>
      <bottom style="thin">
        <color indexed="64"/>
      </bottom>
      <diagonal/>
    </border>
    <border>
      <left/>
      <right/>
      <top style="thin">
        <color indexed="64"/>
      </top>
      <bottom style="thin">
        <color indexed="64"/>
      </bottom>
      <diagonal/>
    </border>
    <border>
      <left/>
      <right/>
      <top style="medium">
        <color indexed="64"/>
      </top>
      <bottom/>
      <diagonal/>
    </border>
  </borders>
  <cellStyleXfs count="3">
    <xf numFmtId="0" fontId="0" fillId="0" borderId="0"/>
    <xf numFmtId="9" fontId="2" fillId="0" borderId="0" applyFont="0" applyFill="0" applyBorder="0" applyAlignment="0" applyProtection="0"/>
    <xf numFmtId="0" fontId="12" fillId="0" borderId="0" applyNumberFormat="0" applyFill="0" applyBorder="0" applyAlignment="0" applyProtection="0">
      <alignment vertical="top"/>
      <protection locked="0"/>
    </xf>
  </cellStyleXfs>
  <cellXfs count="193">
    <xf numFmtId="0" fontId="0" fillId="0" borderId="0" xfId="0"/>
    <xf numFmtId="0" fontId="1" fillId="0" borderId="0" xfId="0" applyFont="1"/>
    <xf numFmtId="0" fontId="3" fillId="0" borderId="0" xfId="0" applyFont="1" applyAlignment="1">
      <alignment horizontal="center"/>
    </xf>
    <xf numFmtId="0" fontId="1" fillId="3" borderId="1" xfId="0" applyFont="1" applyFill="1" applyBorder="1" applyAlignment="1">
      <alignment horizontal="center"/>
    </xf>
    <xf numFmtId="0" fontId="0" fillId="2" borderId="0" xfId="0" applyFill="1" applyAlignment="1">
      <alignment horizontal="center"/>
    </xf>
    <xf numFmtId="0" fontId="0" fillId="2" borderId="0" xfId="0" applyFont="1" applyFill="1" applyBorder="1"/>
    <xf numFmtId="0" fontId="0" fillId="2" borderId="0" xfId="0" applyFont="1" applyFill="1" applyBorder="1" applyAlignment="1">
      <alignment horizontal="center"/>
    </xf>
    <xf numFmtId="0" fontId="4" fillId="2" borderId="0" xfId="0" applyFont="1" applyFill="1"/>
    <xf numFmtId="0" fontId="0" fillId="2" borderId="0" xfId="0" applyFill="1"/>
    <xf numFmtId="164" fontId="0" fillId="2" borderId="0" xfId="0" applyNumberFormat="1" applyFill="1" applyAlignment="1">
      <alignment horizontal="center"/>
    </xf>
    <xf numFmtId="9" fontId="0" fillId="2" borderId="0" xfId="1" applyFont="1" applyFill="1" applyAlignment="1">
      <alignment horizontal="center"/>
    </xf>
    <xf numFmtId="0" fontId="0" fillId="2" borderId="0" xfId="0" applyFill="1" applyBorder="1"/>
    <xf numFmtId="0" fontId="0" fillId="2" borderId="0" xfId="0" applyFill="1" applyBorder="1" applyAlignment="1">
      <alignment horizontal="center"/>
    </xf>
    <xf numFmtId="0" fontId="0" fillId="2" borderId="1" xfId="0" applyFill="1" applyBorder="1"/>
    <xf numFmtId="0" fontId="1" fillId="3" borderId="2" xfId="0" applyFont="1" applyFill="1" applyBorder="1"/>
    <xf numFmtId="0" fontId="1" fillId="3" borderId="1" xfId="0" applyFont="1" applyFill="1" applyBorder="1"/>
    <xf numFmtId="0" fontId="0" fillId="2" borderId="0" xfId="0" applyFill="1" applyAlignment="1">
      <alignment horizontal="left"/>
    </xf>
    <xf numFmtId="0" fontId="0" fillId="2" borderId="1" xfId="0" applyFill="1" applyBorder="1" applyAlignment="1">
      <alignment horizontal="left"/>
    </xf>
    <xf numFmtId="165" fontId="0" fillId="2" borderId="5" xfId="0" applyNumberFormat="1" applyFill="1" applyBorder="1" applyAlignment="1">
      <alignment horizontal="center"/>
    </xf>
    <xf numFmtId="165" fontId="0" fillId="2" borderId="0" xfId="0" applyNumberFormat="1" applyFill="1" applyBorder="1" applyAlignment="1">
      <alignment horizontal="center"/>
    </xf>
    <xf numFmtId="165" fontId="0" fillId="2" borderId="6" xfId="0" applyNumberFormat="1" applyFill="1" applyBorder="1" applyAlignment="1">
      <alignment horizontal="center"/>
    </xf>
    <xf numFmtId="165" fontId="0" fillId="2" borderId="1" xfId="0" applyNumberFormat="1" applyFill="1" applyBorder="1" applyAlignment="1">
      <alignment horizontal="center"/>
    </xf>
    <xf numFmtId="9" fontId="0" fillId="0" borderId="0" xfId="1" applyFont="1" applyFill="1" applyBorder="1" applyAlignment="1">
      <alignment horizontal="center"/>
    </xf>
    <xf numFmtId="0" fontId="0" fillId="0" borderId="0" xfId="0" applyFill="1" applyBorder="1"/>
    <xf numFmtId="0" fontId="0" fillId="0" borderId="0" xfId="0" applyAlignment="1">
      <alignment horizontal="center"/>
    </xf>
    <xf numFmtId="166" fontId="0" fillId="2" borderId="3" xfId="0" applyNumberFormat="1" applyFill="1" applyBorder="1" applyAlignment="1">
      <alignment horizontal="center"/>
    </xf>
    <xf numFmtId="168" fontId="0" fillId="2" borderId="3" xfId="0" applyNumberFormat="1" applyFill="1" applyBorder="1" applyAlignment="1">
      <alignment horizontal="center"/>
    </xf>
    <xf numFmtId="166" fontId="0" fillId="2" borderId="5" xfId="0" applyNumberFormat="1" applyFill="1" applyBorder="1" applyAlignment="1">
      <alignment horizontal="center"/>
    </xf>
    <xf numFmtId="166" fontId="0" fillId="2" borderId="0" xfId="0" applyNumberFormat="1" applyFill="1" applyBorder="1" applyAlignment="1">
      <alignment horizontal="center"/>
    </xf>
    <xf numFmtId="0" fontId="0" fillId="2" borderId="3" xfId="0" applyFill="1" applyBorder="1" applyAlignment="1">
      <alignment horizontal="center"/>
    </xf>
    <xf numFmtId="167" fontId="0" fillId="2" borderId="0" xfId="0" applyNumberFormat="1" applyFill="1" applyAlignment="1">
      <alignment horizontal="center"/>
    </xf>
    <xf numFmtId="0" fontId="1" fillId="3" borderId="6" xfId="0" applyFont="1" applyFill="1" applyBorder="1" applyAlignment="1">
      <alignment vertical="top"/>
    </xf>
    <xf numFmtId="0" fontId="1" fillId="3" borderId="1" xfId="0" applyFont="1" applyFill="1" applyBorder="1" applyAlignment="1">
      <alignment vertical="top"/>
    </xf>
    <xf numFmtId="0" fontId="1" fillId="3" borderId="6" xfId="0" applyFont="1" applyFill="1" applyBorder="1" applyAlignment="1">
      <alignment horizontal="center" vertical="top"/>
    </xf>
    <xf numFmtId="0" fontId="1" fillId="3" borderId="1" xfId="0" applyFont="1" applyFill="1" applyBorder="1" applyAlignment="1">
      <alignment horizontal="center" vertical="top"/>
    </xf>
    <xf numFmtId="0" fontId="1" fillId="0" borderId="0" xfId="0" applyFont="1" applyFill="1" applyBorder="1" applyAlignment="1">
      <alignment horizontal="center" vertical="top"/>
    </xf>
    <xf numFmtId="9" fontId="0" fillId="0" borderId="0" xfId="0" applyNumberFormat="1"/>
    <xf numFmtId="0" fontId="7" fillId="0" borderId="0" xfId="0" applyFont="1" applyBorder="1" applyAlignment="1"/>
    <xf numFmtId="0" fontId="0" fillId="0" borderId="0" xfId="0" applyBorder="1"/>
    <xf numFmtId="0" fontId="7" fillId="0" borderId="0" xfId="0" applyFont="1" applyBorder="1" applyAlignment="1">
      <alignment horizontal="left"/>
    </xf>
    <xf numFmtId="0" fontId="1" fillId="0" borderId="0" xfId="0" applyFont="1" applyBorder="1" applyAlignment="1">
      <alignment horizontal="left"/>
    </xf>
    <xf numFmtId="9" fontId="0" fillId="2" borderId="3" xfId="1" applyFont="1" applyFill="1" applyBorder="1" applyAlignment="1">
      <alignment horizontal="center"/>
    </xf>
    <xf numFmtId="167" fontId="0" fillId="2" borderId="0" xfId="0" applyNumberFormat="1" applyFill="1" applyBorder="1" applyAlignment="1">
      <alignment horizontal="center"/>
    </xf>
    <xf numFmtId="0" fontId="1" fillId="3" borderId="6" xfId="0" applyFont="1" applyFill="1" applyBorder="1" applyAlignment="1">
      <alignment horizontal="center" vertical="top"/>
    </xf>
    <xf numFmtId="0" fontId="1" fillId="3" borderId="1" xfId="0" applyFont="1" applyFill="1" applyBorder="1" applyAlignment="1">
      <alignment horizontal="center" vertical="top"/>
    </xf>
    <xf numFmtId="0" fontId="0" fillId="2" borderId="2" xfId="0" applyFill="1" applyBorder="1" applyAlignment="1">
      <alignment horizontal="left"/>
    </xf>
    <xf numFmtId="165" fontId="0" fillId="2" borderId="4" xfId="0" applyNumberFormat="1" applyFill="1" applyBorder="1" applyAlignment="1">
      <alignment horizontal="center"/>
    </xf>
    <xf numFmtId="165" fontId="0" fillId="2" borderId="2" xfId="0" applyNumberFormat="1" applyFill="1" applyBorder="1" applyAlignment="1">
      <alignment horizontal="center"/>
    </xf>
    <xf numFmtId="166" fontId="0" fillId="2" borderId="4" xfId="0" applyNumberFormat="1" applyFill="1" applyBorder="1" applyAlignment="1">
      <alignment horizontal="center"/>
    </xf>
    <xf numFmtId="166" fontId="0" fillId="2" borderId="2" xfId="0" applyNumberFormat="1" applyFill="1" applyBorder="1" applyAlignment="1">
      <alignment horizontal="center"/>
    </xf>
    <xf numFmtId="166" fontId="0" fillId="2" borderId="7" xfId="0" applyNumberFormat="1" applyFill="1" applyBorder="1" applyAlignment="1">
      <alignment horizontal="center"/>
    </xf>
    <xf numFmtId="0" fontId="0" fillId="2" borderId="0" xfId="0" applyFill="1" applyBorder="1" applyAlignment="1">
      <alignment horizontal="left"/>
    </xf>
    <xf numFmtId="9" fontId="5" fillId="2" borderId="0" xfId="0" applyNumberFormat="1" applyFont="1" applyFill="1" applyBorder="1" applyAlignment="1">
      <alignment horizontal="center"/>
    </xf>
    <xf numFmtId="9" fontId="0" fillId="2" borderId="0" xfId="1" applyFont="1" applyFill="1" applyBorder="1" applyAlignment="1">
      <alignment horizontal="center"/>
    </xf>
    <xf numFmtId="9" fontId="5" fillId="2" borderId="1" xfId="0" applyNumberFormat="1" applyFont="1" applyFill="1" applyBorder="1" applyAlignment="1">
      <alignment horizontal="center"/>
    </xf>
    <xf numFmtId="0" fontId="0" fillId="2" borderId="3" xfId="0" applyFont="1" applyFill="1" applyBorder="1" applyAlignment="1">
      <alignment horizontal="center"/>
    </xf>
    <xf numFmtId="0" fontId="1" fillId="3" borderId="1" xfId="0" applyFont="1" applyFill="1" applyBorder="1" applyAlignment="1">
      <alignment horizontal="center" vertical="top" wrapText="1"/>
    </xf>
    <xf numFmtId="0" fontId="1" fillId="3" borderId="8" xfId="0" applyFont="1" applyFill="1" applyBorder="1" applyAlignment="1">
      <alignment horizontal="center" vertical="top" wrapText="1"/>
    </xf>
    <xf numFmtId="0" fontId="1" fillId="3" borderId="9" xfId="0" applyFont="1" applyFill="1" applyBorder="1" applyAlignment="1">
      <alignment horizontal="center" vertical="top" wrapText="1"/>
    </xf>
    <xf numFmtId="0" fontId="1" fillId="3" borderId="1" xfId="0" applyFont="1" applyFill="1" applyBorder="1" applyAlignment="1">
      <alignment horizontal="center" vertical="top"/>
    </xf>
    <xf numFmtId="0" fontId="0" fillId="2" borderId="11" xfId="0" applyFill="1" applyBorder="1" applyAlignment="1">
      <alignment horizontal="left"/>
    </xf>
    <xf numFmtId="0" fontId="0" fillId="2" borderId="12" xfId="0" applyFill="1" applyBorder="1" applyAlignment="1">
      <alignment horizontal="left"/>
    </xf>
    <xf numFmtId="165" fontId="0" fillId="2" borderId="12" xfId="0" applyNumberFormat="1" applyFill="1" applyBorder="1" applyAlignment="1">
      <alignment horizontal="center"/>
    </xf>
    <xf numFmtId="165" fontId="0" fillId="2" borderId="13" xfId="0" applyNumberFormat="1" applyFill="1" applyBorder="1" applyAlignment="1">
      <alignment horizontal="center"/>
    </xf>
    <xf numFmtId="0" fontId="1" fillId="3" borderId="6" xfId="0" applyFont="1" applyFill="1" applyBorder="1" applyAlignment="1">
      <alignment horizontal="center"/>
    </xf>
    <xf numFmtId="0" fontId="1" fillId="3" borderId="4" xfId="0" applyFont="1" applyFill="1" applyBorder="1" applyAlignment="1">
      <alignment vertical="top"/>
    </xf>
    <xf numFmtId="0" fontId="1" fillId="3" borderId="1" xfId="0" applyFont="1" applyFill="1" applyBorder="1" applyAlignment="1">
      <alignment horizontal="center" wrapText="1"/>
    </xf>
    <xf numFmtId="165" fontId="0" fillId="0" borderId="0" xfId="0" applyNumberFormat="1"/>
    <xf numFmtId="0" fontId="1" fillId="3" borderId="1" xfId="0" applyFont="1" applyFill="1" applyBorder="1" applyAlignment="1">
      <alignment horizontal="center" vertical="top"/>
    </xf>
    <xf numFmtId="0" fontId="1" fillId="2" borderId="14" xfId="0" applyFont="1" applyFill="1" applyBorder="1"/>
    <xf numFmtId="167" fontId="4" fillId="2" borderId="14" xfId="0" applyNumberFormat="1" applyFont="1" applyFill="1" applyBorder="1" applyAlignment="1">
      <alignment horizontal="center"/>
    </xf>
    <xf numFmtId="168" fontId="0" fillId="0" borderId="0" xfId="1" applyNumberFormat="1" applyFont="1" applyAlignment="1">
      <alignment horizontal="center"/>
    </xf>
    <xf numFmtId="0" fontId="1" fillId="0" borderId="0" xfId="0" applyFont="1" applyFill="1" applyBorder="1"/>
    <xf numFmtId="9" fontId="5" fillId="2" borderId="3" xfId="1" applyFont="1" applyFill="1" applyBorder="1" applyAlignment="1">
      <alignment horizontal="center"/>
    </xf>
    <xf numFmtId="0" fontId="1" fillId="3" borderId="1" xfId="0" applyFont="1" applyFill="1" applyBorder="1" applyAlignment="1">
      <alignment horizontal="center" vertical="top"/>
    </xf>
    <xf numFmtId="0" fontId="9" fillId="0" borderId="0" xfId="0" applyFont="1" applyFill="1" applyBorder="1" applyAlignment="1">
      <alignment horizontal="center" vertical="top"/>
    </xf>
    <xf numFmtId="166" fontId="0" fillId="2" borderId="8" xfId="0" applyNumberFormat="1" applyFill="1" applyBorder="1" applyAlignment="1">
      <alignment horizontal="center"/>
    </xf>
    <xf numFmtId="0" fontId="1" fillId="2" borderId="14" xfId="0" applyFont="1" applyFill="1" applyBorder="1" applyAlignment="1">
      <alignment horizontal="left"/>
    </xf>
    <xf numFmtId="165" fontId="0" fillId="2" borderId="14" xfId="0" applyNumberFormat="1" applyFill="1" applyBorder="1" applyAlignment="1">
      <alignment horizontal="center"/>
    </xf>
    <xf numFmtId="166" fontId="1" fillId="2" borderId="14" xfId="0" applyNumberFormat="1" applyFont="1" applyFill="1" applyBorder="1" applyAlignment="1">
      <alignment horizontal="center"/>
    </xf>
    <xf numFmtId="166" fontId="0" fillId="0" borderId="0" xfId="0" applyNumberFormat="1"/>
    <xf numFmtId="167" fontId="0" fillId="2" borderId="3" xfId="0" applyNumberFormat="1" applyFill="1" applyBorder="1" applyAlignment="1">
      <alignment horizontal="center"/>
    </xf>
    <xf numFmtId="0" fontId="0" fillId="2" borderId="7" xfId="0" applyFill="1" applyBorder="1" applyAlignment="1">
      <alignment horizontal="left"/>
    </xf>
    <xf numFmtId="0" fontId="0" fillId="2" borderId="8" xfId="0" applyFill="1" applyBorder="1" applyAlignment="1">
      <alignment horizontal="left"/>
    </xf>
    <xf numFmtId="0" fontId="0" fillId="2" borderId="9" xfId="0" applyFill="1" applyBorder="1" applyAlignment="1">
      <alignment horizontal="left"/>
    </xf>
    <xf numFmtId="0" fontId="0" fillId="0" borderId="0" xfId="0" applyFill="1"/>
    <xf numFmtId="2" fontId="0" fillId="0" borderId="0" xfId="0" applyNumberFormat="1"/>
    <xf numFmtId="9" fontId="5" fillId="2" borderId="0" xfId="1" applyFont="1" applyFill="1" applyBorder="1" applyAlignment="1">
      <alignment horizontal="center"/>
    </xf>
    <xf numFmtId="9" fontId="3" fillId="0" borderId="0" xfId="0" applyNumberFormat="1" applyFont="1" applyAlignment="1">
      <alignment horizontal="center"/>
    </xf>
    <xf numFmtId="1" fontId="0" fillId="0" borderId="0" xfId="0" applyNumberFormat="1"/>
    <xf numFmtId="9" fontId="7" fillId="0" borderId="0" xfId="0" applyNumberFormat="1" applyFont="1" applyBorder="1" applyAlignment="1">
      <alignment horizontal="center"/>
    </xf>
    <xf numFmtId="1" fontId="1" fillId="3" borderId="4" xfId="0" applyNumberFormat="1" applyFont="1" applyFill="1" applyBorder="1" applyAlignment="1">
      <alignment horizontal="center"/>
    </xf>
    <xf numFmtId="9" fontId="0" fillId="2" borderId="4" xfId="1" applyFont="1" applyFill="1" applyBorder="1" applyAlignment="1">
      <alignment horizontal="center"/>
    </xf>
    <xf numFmtId="9" fontId="0" fillId="2" borderId="5" xfId="0" applyNumberFormat="1" applyFill="1" applyBorder="1" applyAlignment="1">
      <alignment horizontal="center"/>
    </xf>
    <xf numFmtId="9" fontId="0" fillId="2" borderId="6" xfId="0" applyNumberFormat="1" applyFill="1" applyBorder="1" applyAlignment="1">
      <alignment horizontal="center"/>
    </xf>
    <xf numFmtId="169" fontId="5" fillId="2" borderId="0" xfId="1" applyNumberFormat="1" applyFont="1" applyFill="1" applyBorder="1" applyAlignment="1">
      <alignment horizontal="center"/>
    </xf>
    <xf numFmtId="9" fontId="0" fillId="2" borderId="5" xfId="1" applyNumberFormat="1" applyFont="1" applyFill="1" applyBorder="1" applyAlignment="1">
      <alignment horizontal="center"/>
    </xf>
    <xf numFmtId="9" fontId="0" fillId="2" borderId="2" xfId="1" applyFont="1" applyFill="1" applyBorder="1" applyAlignment="1">
      <alignment horizontal="center"/>
    </xf>
    <xf numFmtId="9" fontId="0" fillId="2" borderId="0" xfId="1" applyNumberFormat="1" applyFont="1" applyFill="1" applyBorder="1" applyAlignment="1">
      <alignment horizontal="center"/>
    </xf>
    <xf numFmtId="169" fontId="5" fillId="2" borderId="1" xfId="1" applyNumberFormat="1" applyFont="1" applyFill="1" applyBorder="1" applyAlignment="1">
      <alignment horizontal="center"/>
    </xf>
    <xf numFmtId="0" fontId="1" fillId="3" borderId="15" xfId="0" applyFont="1" applyFill="1" applyBorder="1"/>
    <xf numFmtId="0" fontId="10" fillId="3" borderId="15" xfId="0" applyFont="1" applyFill="1" applyBorder="1" applyAlignment="1">
      <alignment horizontal="center"/>
    </xf>
    <xf numFmtId="0" fontId="0" fillId="2" borderId="2" xfId="0" applyFont="1" applyFill="1" applyBorder="1"/>
    <xf numFmtId="0" fontId="0" fillId="2" borderId="1" xfId="0" applyFont="1" applyFill="1" applyBorder="1"/>
    <xf numFmtId="0" fontId="0" fillId="0" borderId="0" xfId="0" applyFont="1" applyFill="1" applyBorder="1"/>
    <xf numFmtId="169" fontId="5" fillId="0" borderId="0" xfId="1" applyNumberFormat="1" applyFont="1" applyFill="1" applyBorder="1" applyAlignment="1">
      <alignment horizontal="center"/>
    </xf>
    <xf numFmtId="165" fontId="0" fillId="0" borderId="0" xfId="0" applyNumberFormat="1" applyAlignment="1">
      <alignment horizontal="center"/>
    </xf>
    <xf numFmtId="165" fontId="0" fillId="2" borderId="0" xfId="0" applyNumberFormat="1" applyFill="1" applyAlignment="1">
      <alignment horizontal="center"/>
    </xf>
    <xf numFmtId="0" fontId="1" fillId="3" borderId="7" xfId="0" applyFont="1" applyFill="1" applyBorder="1" applyAlignment="1">
      <alignment horizontal="left" vertical="top"/>
    </xf>
    <xf numFmtId="170" fontId="5" fillId="2" borderId="0" xfId="0" applyNumberFormat="1" applyFont="1" applyFill="1" applyBorder="1" applyAlignment="1" applyProtection="1">
      <alignment horizontal="center"/>
    </xf>
    <xf numFmtId="170" fontId="5" fillId="2" borderId="1" xfId="0" applyNumberFormat="1" applyFont="1" applyFill="1" applyBorder="1" applyAlignment="1" applyProtection="1">
      <alignment horizontal="center"/>
    </xf>
    <xf numFmtId="0" fontId="5" fillId="2" borderId="0" xfId="0" applyFont="1" applyFill="1" applyBorder="1" applyAlignment="1">
      <alignment horizontal="left"/>
    </xf>
    <xf numFmtId="0" fontId="5" fillId="2" borderId="1" xfId="0" applyFont="1" applyFill="1" applyBorder="1" applyAlignment="1">
      <alignment horizontal="left"/>
    </xf>
    <xf numFmtId="0" fontId="10" fillId="3" borderId="1" xfId="0" applyFont="1" applyFill="1" applyBorder="1" applyAlignment="1">
      <alignment horizontal="left" vertical="center"/>
    </xf>
    <xf numFmtId="169" fontId="10" fillId="3" borderId="1" xfId="2" applyNumberFormat="1" applyFont="1" applyFill="1" applyBorder="1" applyAlignment="1" applyProtection="1">
      <alignment horizontal="center" vertical="center"/>
    </xf>
    <xf numFmtId="0" fontId="0" fillId="0" borderId="0" xfId="0" applyFont="1" applyBorder="1" applyAlignment="1">
      <alignment horizontal="left"/>
    </xf>
    <xf numFmtId="9" fontId="0" fillId="2" borderId="1" xfId="1" applyNumberFormat="1" applyFont="1" applyFill="1" applyBorder="1" applyAlignment="1">
      <alignment horizontal="center"/>
    </xf>
    <xf numFmtId="0" fontId="1" fillId="3" borderId="15" xfId="0" applyFont="1" applyFill="1" applyBorder="1" applyAlignment="1">
      <alignment horizontal="center"/>
    </xf>
    <xf numFmtId="9" fontId="0" fillId="2" borderId="1" xfId="1" applyFont="1" applyFill="1" applyBorder="1" applyAlignment="1">
      <alignment horizontal="center"/>
    </xf>
    <xf numFmtId="9" fontId="0" fillId="2" borderId="4" xfId="1" applyNumberFormat="1" applyFont="1" applyFill="1" applyBorder="1" applyAlignment="1">
      <alignment horizontal="center"/>
    </xf>
    <xf numFmtId="2" fontId="0" fillId="0" borderId="0" xfId="1" applyNumberFormat="1" applyFont="1" applyFill="1" applyBorder="1" applyAlignment="1">
      <alignment horizontal="center"/>
    </xf>
    <xf numFmtId="0" fontId="1" fillId="3" borderId="7" xfId="0" applyFont="1" applyFill="1" applyBorder="1" applyAlignment="1">
      <alignment horizontal="left" vertical="top"/>
    </xf>
    <xf numFmtId="2" fontId="0" fillId="0" borderId="0" xfId="0" applyNumberFormat="1" applyAlignment="1">
      <alignment horizontal="center"/>
    </xf>
    <xf numFmtId="165" fontId="0" fillId="0" borderId="0" xfId="0" applyNumberFormat="1" applyFill="1" applyBorder="1" applyAlignment="1">
      <alignment horizontal="center"/>
    </xf>
    <xf numFmtId="164" fontId="0" fillId="0" borderId="0" xfId="0" applyNumberFormat="1" applyAlignment="1">
      <alignment horizontal="center"/>
    </xf>
    <xf numFmtId="0" fontId="1" fillId="3" borderId="15" xfId="0" applyFont="1" applyFill="1" applyBorder="1" applyAlignment="1">
      <alignment horizontal="center" vertical="top"/>
    </xf>
    <xf numFmtId="0" fontId="3" fillId="0" borderId="16" xfId="0" applyFont="1" applyBorder="1" applyAlignment="1">
      <alignment vertical="top" wrapText="1"/>
    </xf>
    <xf numFmtId="0" fontId="3" fillId="0" borderId="0" xfId="0" applyFont="1" applyAlignment="1">
      <alignment vertical="top" wrapText="1"/>
    </xf>
    <xf numFmtId="0" fontId="3" fillId="0" borderId="0" xfId="0" applyFont="1"/>
    <xf numFmtId="0" fontId="1" fillId="0" borderId="0" xfId="0" applyFont="1" applyAlignment="1">
      <alignment horizontal="left"/>
    </xf>
    <xf numFmtId="2" fontId="5" fillId="0" borderId="0" xfId="0" applyNumberFormat="1" applyFont="1" applyAlignment="1">
      <alignment horizontal="center" vertical="top"/>
    </xf>
    <xf numFmtId="1" fontId="1" fillId="3" borderId="2" xfId="0" applyNumberFormat="1" applyFont="1" applyFill="1" applyBorder="1" applyAlignment="1"/>
    <xf numFmtId="1" fontId="1" fillId="3" borderId="2" xfId="0" applyNumberFormat="1" applyFont="1" applyFill="1" applyBorder="1" applyAlignment="1">
      <alignment horizontal="center" vertical="top"/>
    </xf>
    <xf numFmtId="9" fontId="0" fillId="2" borderId="5" xfId="1" applyFont="1" applyFill="1" applyBorder="1" applyAlignment="1">
      <alignment horizontal="center"/>
    </xf>
    <xf numFmtId="1" fontId="0" fillId="2" borderId="8" xfId="1" applyNumberFormat="1" applyFont="1" applyFill="1" applyBorder="1" applyAlignment="1">
      <alignment horizontal="left"/>
    </xf>
    <xf numFmtId="1" fontId="1" fillId="3" borderId="4" xfId="0" applyNumberFormat="1" applyFont="1" applyFill="1" applyBorder="1" applyAlignment="1">
      <alignment horizontal="center" vertical="top"/>
    </xf>
    <xf numFmtId="0" fontId="13" fillId="0" borderId="0" xfId="0" applyFont="1"/>
    <xf numFmtId="171" fontId="0" fillId="2" borderId="0" xfId="0" applyNumberFormat="1" applyFill="1" applyAlignment="1">
      <alignment horizontal="center"/>
    </xf>
    <xf numFmtId="171" fontId="0" fillId="2" borderId="1" xfId="0" applyNumberFormat="1" applyFill="1" applyBorder="1" applyAlignment="1">
      <alignment horizontal="center"/>
    </xf>
    <xf numFmtId="0" fontId="0" fillId="0" borderId="0" xfId="0" applyAlignment="1">
      <alignment horizontal="left"/>
    </xf>
    <xf numFmtId="0" fontId="1" fillId="3" borderId="1" xfId="0" applyFont="1" applyFill="1" applyBorder="1" applyAlignment="1">
      <alignment horizontal="center" vertical="top"/>
    </xf>
    <xf numFmtId="0" fontId="1" fillId="3" borderId="1" xfId="0" applyFont="1" applyFill="1" applyBorder="1" applyAlignment="1">
      <alignment horizontal="center" vertical="top"/>
    </xf>
    <xf numFmtId="0" fontId="1" fillId="3" borderId="1" xfId="0" applyFont="1" applyFill="1" applyBorder="1" applyAlignment="1">
      <alignment horizontal="center" vertical="top" wrapText="1"/>
    </xf>
    <xf numFmtId="171" fontId="0" fillId="2" borderId="6" xfId="0" applyNumberFormat="1" applyFill="1" applyBorder="1" applyAlignment="1">
      <alignment horizontal="center"/>
    </xf>
    <xf numFmtId="165" fontId="0" fillId="2" borderId="8" xfId="0" applyNumberFormat="1" applyFill="1" applyBorder="1" applyAlignment="1">
      <alignment horizontal="center"/>
    </xf>
    <xf numFmtId="171" fontId="0" fillId="2" borderId="0" xfId="0" applyNumberFormat="1" applyFill="1" applyBorder="1" applyAlignment="1">
      <alignment horizontal="center"/>
    </xf>
    <xf numFmtId="171" fontId="0" fillId="2" borderId="12" xfId="0" applyNumberFormat="1" applyFill="1" applyBorder="1" applyAlignment="1">
      <alignment horizontal="center"/>
    </xf>
    <xf numFmtId="171" fontId="0" fillId="2" borderId="5" xfId="0" applyNumberFormat="1" applyFill="1" applyBorder="1" applyAlignment="1">
      <alignment horizontal="center"/>
    </xf>
    <xf numFmtId="1" fontId="0" fillId="2" borderId="0" xfId="0" applyNumberFormat="1" applyFill="1" applyBorder="1" applyAlignment="1">
      <alignment horizontal="left"/>
    </xf>
    <xf numFmtId="0" fontId="1" fillId="3" borderId="1" xfId="0" applyFont="1" applyFill="1" applyBorder="1" applyAlignment="1">
      <alignment horizontal="center" vertical="top"/>
    </xf>
    <xf numFmtId="171" fontId="5" fillId="0" borderId="0" xfId="0" applyNumberFormat="1" applyFont="1" applyAlignment="1">
      <alignment horizontal="center" vertical="top"/>
    </xf>
    <xf numFmtId="0" fontId="0" fillId="0" borderId="0" xfId="0" applyFill="1" applyAlignment="1">
      <alignment horizontal="center"/>
    </xf>
    <xf numFmtId="0" fontId="0" fillId="0" borderId="0" xfId="0" applyFill="1" applyAlignment="1">
      <alignment horizontal="left"/>
    </xf>
    <xf numFmtId="9" fontId="0" fillId="2" borderId="2" xfId="1" applyNumberFormat="1" applyFont="1" applyFill="1" applyBorder="1" applyAlignment="1">
      <alignment horizontal="center"/>
    </xf>
    <xf numFmtId="9" fontId="0" fillId="2" borderId="0" xfId="0" applyNumberFormat="1" applyFill="1" applyBorder="1" applyAlignment="1">
      <alignment horizontal="center"/>
    </xf>
    <xf numFmtId="9" fontId="0" fillId="2" borderId="1" xfId="0" applyNumberFormat="1" applyFill="1" applyBorder="1" applyAlignment="1">
      <alignment horizontal="center"/>
    </xf>
    <xf numFmtId="0" fontId="14" fillId="0" borderId="0" xfId="0" applyFont="1" applyFill="1" applyBorder="1" applyAlignment="1">
      <alignment horizontal="left" vertical="top"/>
    </xf>
    <xf numFmtId="0" fontId="11" fillId="0" borderId="0" xfId="0" applyFont="1" applyFill="1" applyBorder="1" applyAlignment="1">
      <alignment horizontal="left" vertical="top"/>
    </xf>
    <xf numFmtId="167" fontId="0" fillId="0" borderId="0" xfId="0" applyNumberFormat="1"/>
    <xf numFmtId="0" fontId="15" fillId="0" borderId="0" xfId="0" applyFont="1" applyFill="1" applyBorder="1" applyAlignment="1">
      <alignment horizontal="left" vertical="top"/>
    </xf>
    <xf numFmtId="0" fontId="16" fillId="0" borderId="0" xfId="0" applyFont="1" applyAlignment="1">
      <alignment vertical="center"/>
    </xf>
    <xf numFmtId="0" fontId="5" fillId="0" borderId="0" xfId="0" applyFont="1"/>
    <xf numFmtId="0" fontId="0" fillId="0" borderId="0" xfId="0" applyAlignment="1">
      <alignment vertical="center"/>
    </xf>
    <xf numFmtId="0" fontId="17" fillId="0" borderId="0" xfId="0" applyFont="1" applyAlignment="1">
      <alignment vertical="center"/>
    </xf>
    <xf numFmtId="0" fontId="7" fillId="0" borderId="10" xfId="0" applyFont="1" applyBorder="1" applyAlignment="1">
      <alignment horizontal="left"/>
    </xf>
    <xf numFmtId="0" fontId="18" fillId="0" borderId="0" xfId="0" applyFont="1" applyAlignment="1">
      <alignment horizontal="center" wrapText="1"/>
    </xf>
    <xf numFmtId="0" fontId="18" fillId="0" borderId="0" xfId="0" applyFont="1" applyAlignment="1">
      <alignment horizontal="center"/>
    </xf>
    <xf numFmtId="0" fontId="1" fillId="3" borderId="2" xfId="0" applyFont="1" applyFill="1" applyBorder="1" applyAlignment="1">
      <alignment horizontal="left" vertical="top"/>
    </xf>
    <xf numFmtId="0" fontId="1" fillId="3" borderId="1" xfId="0" applyFont="1" applyFill="1" applyBorder="1" applyAlignment="1">
      <alignment horizontal="left" vertical="top"/>
    </xf>
    <xf numFmtId="0" fontId="1" fillId="3" borderId="2" xfId="0" applyFont="1" applyFill="1" applyBorder="1" applyAlignment="1">
      <alignment horizontal="center" vertical="top"/>
    </xf>
    <xf numFmtId="0" fontId="1" fillId="3" borderId="1" xfId="0" applyFont="1" applyFill="1" applyBorder="1" applyAlignment="1">
      <alignment horizontal="center" vertical="top"/>
    </xf>
    <xf numFmtId="0" fontId="1" fillId="3" borderId="2" xfId="0" applyFont="1" applyFill="1" applyBorder="1" applyAlignment="1">
      <alignment horizontal="center" vertical="top" wrapText="1"/>
    </xf>
    <xf numFmtId="0" fontId="1" fillId="3" borderId="1" xfId="0" applyFont="1" applyFill="1" applyBorder="1" applyAlignment="1">
      <alignment horizontal="center" vertical="top" wrapText="1"/>
    </xf>
    <xf numFmtId="0" fontId="1" fillId="3" borderId="2" xfId="0" applyFont="1" applyFill="1" applyBorder="1" applyAlignment="1">
      <alignment horizontal="center"/>
    </xf>
    <xf numFmtId="0" fontId="1" fillId="3" borderId="5" xfId="0" applyFont="1" applyFill="1" applyBorder="1" applyAlignment="1">
      <alignment horizontal="center" vertical="top"/>
    </xf>
    <xf numFmtId="0" fontId="1" fillId="3" borderId="0" xfId="0" applyFont="1" applyFill="1" applyBorder="1" applyAlignment="1">
      <alignment horizontal="center" vertical="top"/>
    </xf>
    <xf numFmtId="0" fontId="1" fillId="3" borderId="8" xfId="0" applyFont="1" applyFill="1" applyBorder="1" applyAlignment="1">
      <alignment horizontal="center" vertical="top"/>
    </xf>
    <xf numFmtId="0" fontId="1" fillId="3" borderId="4" xfId="0" applyFont="1" applyFill="1" applyBorder="1" applyAlignment="1">
      <alignment horizontal="center"/>
    </xf>
    <xf numFmtId="0" fontId="1" fillId="3" borderId="7" xfId="0" applyFont="1" applyFill="1" applyBorder="1" applyAlignment="1">
      <alignment horizontal="center"/>
    </xf>
    <xf numFmtId="0" fontId="1" fillId="3" borderId="0" xfId="0" applyFont="1" applyFill="1" applyBorder="1" applyAlignment="1">
      <alignment horizontal="left" vertical="top"/>
    </xf>
    <xf numFmtId="0" fontId="1" fillId="3" borderId="0" xfId="0" applyFont="1" applyFill="1" applyBorder="1" applyAlignment="1">
      <alignment horizontal="center" vertical="top" wrapText="1"/>
    </xf>
    <xf numFmtId="0" fontId="1" fillId="3" borderId="5" xfId="0" applyFont="1" applyFill="1" applyBorder="1" applyAlignment="1">
      <alignment horizontal="center" vertical="top" wrapText="1"/>
    </xf>
    <xf numFmtId="0" fontId="1" fillId="3" borderId="6" xfId="0" applyFont="1" applyFill="1" applyBorder="1" applyAlignment="1">
      <alignment horizontal="center" vertical="top" wrapText="1"/>
    </xf>
    <xf numFmtId="0" fontId="1" fillId="3" borderId="0" xfId="0" applyFont="1" applyFill="1" applyBorder="1" applyAlignment="1">
      <alignment horizontal="center"/>
    </xf>
    <xf numFmtId="0" fontId="1" fillId="3" borderId="11" xfId="0" applyFont="1" applyFill="1" applyBorder="1" applyAlignment="1">
      <alignment horizontal="center" vertical="top"/>
    </xf>
    <xf numFmtId="0" fontId="1" fillId="3" borderId="13" xfId="0" applyFont="1" applyFill="1" applyBorder="1" applyAlignment="1">
      <alignment horizontal="center" vertical="top"/>
    </xf>
    <xf numFmtId="0" fontId="1" fillId="3" borderId="4" xfId="0" applyFont="1" applyFill="1" applyBorder="1" applyAlignment="1">
      <alignment horizontal="center" vertical="top"/>
    </xf>
    <xf numFmtId="0" fontId="1" fillId="3" borderId="2" xfId="0" applyFont="1" applyFill="1" applyBorder="1" applyAlignment="1">
      <alignment horizontal="center" wrapText="1"/>
    </xf>
    <xf numFmtId="0" fontId="1" fillId="3" borderId="7" xfId="0" applyFont="1" applyFill="1" applyBorder="1" applyAlignment="1">
      <alignment horizontal="left" vertical="top"/>
    </xf>
    <xf numFmtId="0" fontId="1" fillId="3" borderId="9" xfId="0" applyFont="1" applyFill="1" applyBorder="1" applyAlignment="1">
      <alignment horizontal="left" vertical="top"/>
    </xf>
    <xf numFmtId="0" fontId="1" fillId="3" borderId="4" xfId="0" applyFont="1" applyFill="1" applyBorder="1" applyAlignment="1">
      <alignment horizontal="center" vertical="top" wrapText="1"/>
    </xf>
    <xf numFmtId="0" fontId="10" fillId="3" borderId="2" xfId="0" applyFont="1" applyFill="1" applyBorder="1" applyAlignment="1">
      <alignment horizontal="center" vertical="center"/>
    </xf>
    <xf numFmtId="0" fontId="11" fillId="0" borderId="10" xfId="0" applyFont="1" applyFill="1" applyBorder="1" applyAlignment="1">
      <alignment horizontal="left" vertical="top"/>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Results!$B$15</c:f>
              <c:strCache>
                <c:ptCount val="1"/>
                <c:pt idx="0">
                  <c:v>Collection at surgery</c:v>
                </c:pt>
              </c:strCache>
            </c:strRef>
          </c:tx>
          <c:spPr>
            <a:solidFill>
              <a:srgbClr val="0070C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Results!$C$13:$F$14</c:f>
              <c:strCache>
                <c:ptCount val="4"/>
                <c:pt idx="0">
                  <c:v>TIL collection procedure cost</c:v>
                </c:pt>
                <c:pt idx="1">
                  <c:v>TIL collection and freezing cost</c:v>
                </c:pt>
                <c:pt idx="2">
                  <c:v>TIL storage cost</c:v>
                </c:pt>
                <c:pt idx="3">
                  <c:v>Total cost</c:v>
                </c:pt>
              </c:strCache>
            </c:strRef>
          </c:cat>
          <c:val>
            <c:numRef>
              <c:f>Results!$C$15:$E$15</c:f>
              <c:numCache>
                <c:formatCode>"£"#,##0</c:formatCode>
                <c:ptCount val="3"/>
                <c:pt idx="0">
                  <c:v>199991.52641206826</c:v>
                </c:pt>
                <c:pt idx="1">
                  <c:v>2211460</c:v>
                </c:pt>
                <c:pt idx="2">
                  <c:v>64117.075791415147</c:v>
                </c:pt>
              </c:numCache>
            </c:numRef>
          </c:val>
          <c:extLst>
            <c:ext xmlns:c16="http://schemas.microsoft.com/office/drawing/2014/chart" uri="{C3380CC4-5D6E-409C-BE32-E72D297353CC}">
              <c16:uniqueId val="{00000000-2C35-4A54-91A3-45923DA2FABF}"/>
            </c:ext>
          </c:extLst>
        </c:ser>
        <c:ser>
          <c:idx val="1"/>
          <c:order val="1"/>
          <c:tx>
            <c:strRef>
              <c:f>Results!$B$16</c:f>
              <c:strCache>
                <c:ptCount val="1"/>
                <c:pt idx="0">
                  <c:v>Deferred collection</c:v>
                </c:pt>
              </c:strCache>
            </c:strRef>
          </c:tx>
          <c:spPr>
            <a:solidFill>
              <a:srgbClr val="00B05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Results!$C$13:$F$14</c:f>
              <c:strCache>
                <c:ptCount val="4"/>
                <c:pt idx="0">
                  <c:v>TIL collection procedure cost</c:v>
                </c:pt>
                <c:pt idx="1">
                  <c:v>TIL collection and freezing cost</c:v>
                </c:pt>
                <c:pt idx="2">
                  <c:v>TIL storage cost</c:v>
                </c:pt>
                <c:pt idx="3">
                  <c:v>Total cost</c:v>
                </c:pt>
              </c:strCache>
            </c:strRef>
          </c:cat>
          <c:val>
            <c:numRef>
              <c:f>Results!$C$16:$E$16</c:f>
              <c:numCache>
                <c:formatCode>"£"#,##0</c:formatCode>
                <c:ptCount val="3"/>
                <c:pt idx="0">
                  <c:v>318087.62622379372</c:v>
                </c:pt>
                <c:pt idx="1">
                  <c:v>378844.28149982257</c:v>
                </c:pt>
                <c:pt idx="2">
                  <c:v>235.55067107804624</c:v>
                </c:pt>
              </c:numCache>
            </c:numRef>
          </c:val>
          <c:extLst>
            <c:ext xmlns:c16="http://schemas.microsoft.com/office/drawing/2014/chart" uri="{C3380CC4-5D6E-409C-BE32-E72D297353CC}">
              <c16:uniqueId val="{00000001-2C35-4A54-91A3-45923DA2FABF}"/>
            </c:ext>
          </c:extLst>
        </c:ser>
        <c:dLbls>
          <c:showLegendKey val="0"/>
          <c:showVal val="0"/>
          <c:showCatName val="0"/>
          <c:showSerName val="0"/>
          <c:showPercent val="0"/>
          <c:showBubbleSize val="0"/>
        </c:dLbls>
        <c:gapWidth val="219"/>
        <c:overlap val="-27"/>
        <c:axId val="458711592"/>
        <c:axId val="458715856"/>
      </c:barChart>
      <c:catAx>
        <c:axId val="4587115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crossAx val="458715856"/>
        <c:crosses val="autoZero"/>
        <c:auto val="1"/>
        <c:lblAlgn val="ctr"/>
        <c:lblOffset val="100"/>
        <c:noMultiLvlLbl val="0"/>
      </c:catAx>
      <c:valAx>
        <c:axId val="458715856"/>
        <c:scaling>
          <c:orientation val="minMax"/>
        </c:scaling>
        <c:delete val="0"/>
        <c:axPos val="l"/>
        <c:majorGridlines>
          <c:spPr>
            <a:ln w="9525" cap="flat" cmpd="sng" algn="ctr">
              <a:solidFill>
                <a:schemeClr val="tx1">
                  <a:lumMod val="15000"/>
                  <a:lumOff val="85000"/>
                </a:schemeClr>
              </a:solidFill>
              <a:round/>
            </a:ln>
            <a:effectLst/>
          </c:spPr>
        </c:majorGridlines>
        <c:numFmt formatCode="&quot;£&quot;#,##0" sourceLinked="1"/>
        <c:majorTickMark val="none"/>
        <c:minorTickMark val="none"/>
        <c:tickLblPos val="nextTo"/>
        <c:spPr>
          <a:noFill/>
          <a:ln>
            <a:noFill/>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crossAx val="45871159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Drop" dropStyle="combo" dx="16" fmlaLink="Notes!$D$7" fmlaRange="Notes!$B$7:$B$16" noThreeD="1" sel="10" val="2"/>
</file>

<file path=xl/ctrlProps/ctrlProp2.xml><?xml version="1.0" encoding="utf-8"?>
<formControlPr xmlns="http://schemas.microsoft.com/office/spreadsheetml/2009/9/main" objectType="Drop" dropStyle="combo" dx="16" fmlaLink="Notes!$H$7" fmlaRange="Notes!$F$7:$F$12" noThreeD="1" sel="1" val="0"/>
</file>

<file path=xl/ctrlProps/ctrlProp3.xml><?xml version="1.0" encoding="utf-8"?>
<formControlPr xmlns="http://schemas.microsoft.com/office/spreadsheetml/2009/9/main" objectType="Drop" dropStyle="combo" dx="16" fmlaLink="Notes!$L$7" fmlaRange="Notes!$J$7:$J$11" noThreeD="1" sel="3" val="0"/>
</file>

<file path=xl/ctrlProps/ctrlProp4.xml><?xml version="1.0" encoding="utf-8"?>
<formControlPr xmlns="http://schemas.microsoft.com/office/spreadsheetml/2009/9/main" objectType="Drop" dropStyle="combo" dx="16" fmlaLink="Notes!$P$7" fmlaRange="Notes!$N$7:$N$12" noThreeD="1" sel="3" val="0"/>
</file>

<file path=xl/ctrlProps/ctrlProp5.xml><?xml version="1.0" encoding="utf-8"?>
<formControlPr xmlns="http://schemas.microsoft.com/office/spreadsheetml/2009/9/main" objectType="CheckBox" checked="Checked" fmlaLink="Notes!$B$20" lockText="1" noThreeD="1"/>
</file>

<file path=xl/ctrlProps/ctrlProp6.xml><?xml version="1.0" encoding="utf-8"?>
<formControlPr xmlns="http://schemas.microsoft.com/office/spreadsheetml/2009/9/main" objectType="CheckBox" checked="Checked" fmlaLink="Notes!$F$20" lockText="1" noThreeD="1"/>
</file>

<file path=xl/ctrlProps/ctrlProp7.xml><?xml version="1.0" encoding="utf-8"?>
<formControlPr xmlns="http://schemas.microsoft.com/office/spreadsheetml/2009/9/main" objectType="Radio" checked="Checked" firstButton="1" fmlaLink="Notes!$J$20" lockText="1" noThreeD="1"/>
</file>

<file path=xl/ctrlProps/ctrlProp8.xml><?xml version="1.0" encoding="utf-8"?>
<formControlPr xmlns="http://schemas.microsoft.com/office/spreadsheetml/2009/9/main" objectType="Radio"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6350</xdr:colOff>
      <xdr:row>0</xdr:row>
      <xdr:rowOff>0</xdr:rowOff>
    </xdr:from>
    <xdr:to>
      <xdr:col>19</xdr:col>
      <xdr:colOff>514350</xdr:colOff>
      <xdr:row>73</xdr:row>
      <xdr:rowOff>171450</xdr:rowOff>
    </xdr:to>
    <xdr:grpSp>
      <xdr:nvGrpSpPr>
        <xdr:cNvPr id="2" name="Group 1">
          <a:extLst>
            <a:ext uri="{FF2B5EF4-FFF2-40B4-BE49-F238E27FC236}">
              <a16:creationId xmlns:a16="http://schemas.microsoft.com/office/drawing/2014/main" id="{00000000-0008-0000-0100-000002000000}"/>
            </a:ext>
          </a:extLst>
        </xdr:cNvPr>
        <xdr:cNvGrpSpPr/>
      </xdr:nvGrpSpPr>
      <xdr:grpSpPr>
        <a:xfrm>
          <a:off x="6350" y="0"/>
          <a:ext cx="8832850" cy="13665200"/>
          <a:chOff x="9525" y="0"/>
          <a:chExt cx="8839200" cy="13439775"/>
        </a:xfrm>
      </xdr:grpSpPr>
      <xdr:pic>
        <xdr:nvPicPr>
          <xdr:cNvPr id="3" name="Picture 8">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0"/>
            <a:ext cx="8839200" cy="1343977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4" name="Picture 3">
            <a:extLst>
              <a:ext uri="{FF2B5EF4-FFF2-40B4-BE49-F238E27FC236}">
                <a16:creationId xmlns:a16="http://schemas.microsoft.com/office/drawing/2014/main" id="{00000000-0008-0000-0100-000004000000}"/>
              </a:ext>
            </a:extLst>
          </xdr:cNvPr>
          <xdr:cNvPicPr>
            <a:picLocks noChangeAspect="1"/>
          </xdr:cNvPicPr>
        </xdr:nvPicPr>
        <xdr:blipFill rotWithShape="1">
          <a:blip xmlns:r="http://schemas.openxmlformats.org/officeDocument/2006/relationships" r:embed="rId2"/>
          <a:srcRect b="12784"/>
          <a:stretch/>
        </xdr:blipFill>
        <xdr:spPr>
          <a:xfrm>
            <a:off x="539942" y="666750"/>
            <a:ext cx="5215220" cy="1358900"/>
          </a:xfrm>
          <a:prstGeom prst="roundRect">
            <a:avLst>
              <a:gd name="adj" fmla="val 14229"/>
            </a:avLst>
          </a:prstGeom>
          <a:solidFill>
            <a:srgbClr val="FFFFFF">
              <a:shade val="85000"/>
            </a:srgbClr>
          </a:solidFill>
          <a:ln>
            <a:noFill/>
          </a:ln>
          <a:effectLst/>
        </xdr:spPr>
      </xdr:pic>
    </xdr:grpSp>
    <xdr:clientData/>
  </xdr:twoCellAnchor>
  <xdr:oneCellAnchor>
    <xdr:from>
      <xdr:col>1</xdr:col>
      <xdr:colOff>322262</xdr:colOff>
      <xdr:row>13</xdr:row>
      <xdr:rowOff>65520</xdr:rowOff>
    </xdr:from>
    <xdr:ext cx="6829425" cy="8410286"/>
    <xdr:sp macro="" textlink="">
      <xdr:nvSpPr>
        <xdr:cNvPr id="5" name="Text Box 62">
          <a:extLst>
            <a:ext uri="{FF2B5EF4-FFF2-40B4-BE49-F238E27FC236}">
              <a16:creationId xmlns:a16="http://schemas.microsoft.com/office/drawing/2014/main" id="{00000000-0008-0000-0100-000005000000}"/>
            </a:ext>
          </a:extLst>
        </xdr:cNvPr>
        <xdr:cNvSpPr txBox="1"/>
      </xdr:nvSpPr>
      <xdr:spPr>
        <a:xfrm>
          <a:off x="446087" y="2478520"/>
          <a:ext cx="6829425" cy="8410286"/>
        </a:xfrm>
        <a:prstGeom prst="rect">
          <a:avLst/>
        </a:prstGeom>
        <a:no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r>
            <a:rPr lang="en-US" sz="1400" b="1">
              <a:solidFill>
                <a:srgbClr val="FFFFFF"/>
              </a:solidFill>
              <a:effectLst/>
              <a:highlight>
                <a:srgbClr val="FFFF00"/>
              </a:highlight>
              <a:latin typeface="Arial" panose="020B0604020202020204" pitchFamily="34" charset="0"/>
              <a:ea typeface="Times New Roman" panose="02020603050405020304" pitchFamily="18" charset="0"/>
              <a:cs typeface="Times New Roman" panose="02020603050405020304" pitchFamily="18" charset="0"/>
            </a:rPr>
            <a:t> </a:t>
          </a:r>
          <a:endParaRPr lang="en-GB" sz="1400">
            <a:effectLst/>
            <a:ea typeface="Times New Roman" panose="02020603050405020304" pitchFamily="18" charset="0"/>
            <a:cs typeface="Times New Roman" panose="02020603050405020304" pitchFamily="18" charset="0"/>
          </a:endParaRPr>
        </a:p>
        <a:p>
          <a:pPr algn="l"/>
          <a:r>
            <a:rPr lang="en-GB" sz="2800" b="1">
              <a:solidFill>
                <a:srgbClr val="FFFFFF"/>
              </a:solidFill>
              <a:effectLst/>
              <a:latin typeface="Arial" panose="020B0604020202020204" pitchFamily="34" charset="0"/>
              <a:ea typeface="Calibri" panose="020F0502020204030204" pitchFamily="34" charset="0"/>
            </a:rPr>
            <a:t>Immetacyte Cost Analysis </a:t>
          </a:r>
          <a:r>
            <a:rPr lang="en-US" sz="1400" b="1">
              <a:effectLst/>
              <a:highlight>
                <a:srgbClr val="FFFF00"/>
              </a:highlight>
              <a:latin typeface="Arial" panose="020B0604020202020204" pitchFamily="34" charset="0"/>
              <a:ea typeface="Times New Roman" panose="02020603050405020304" pitchFamily="18" charset="0"/>
              <a:cs typeface="Times New Roman" panose="02020603050405020304" pitchFamily="18" charset="0"/>
            </a:rPr>
            <a:t> </a:t>
          </a:r>
          <a:endParaRPr lang="en-GB" sz="1100">
            <a:effectLst/>
            <a:ea typeface="Times New Roman" panose="02020603050405020304" pitchFamily="18" charset="0"/>
            <a:cs typeface="Times New Roman" panose="02020603050405020304" pitchFamily="18" charset="0"/>
          </a:endParaRPr>
        </a:p>
        <a:p>
          <a:pPr algn="just">
            <a:spcBef>
              <a:spcPts val="600"/>
            </a:spcBef>
          </a:pPr>
          <a:r>
            <a:rPr lang="en-US" sz="1400" b="1">
              <a:effectLst/>
              <a:highlight>
                <a:srgbClr val="FFFF00"/>
              </a:highlight>
              <a:latin typeface="Arial" panose="020B0604020202020204" pitchFamily="34" charset="0"/>
              <a:ea typeface="Times New Roman" panose="02020603050405020304" pitchFamily="18" charset="0"/>
              <a:cs typeface="Times New Roman" panose="02020603050405020304" pitchFamily="18" charset="0"/>
            </a:rPr>
            <a:t> </a:t>
          </a:r>
        </a:p>
        <a:p>
          <a:pPr algn="just">
            <a:spcBef>
              <a:spcPts val="600"/>
            </a:spcBef>
          </a:pPr>
          <a:endParaRPr lang="en-GB" sz="1100">
            <a:effectLst/>
            <a:ea typeface="Times New Roman" panose="02020603050405020304" pitchFamily="18" charset="0"/>
            <a:cs typeface="Times New Roman" panose="02020603050405020304" pitchFamily="18" charset="0"/>
          </a:endParaRPr>
        </a:p>
        <a:p>
          <a:pPr algn="just">
            <a:spcBef>
              <a:spcPts val="600"/>
            </a:spcBef>
          </a:pPr>
          <a:r>
            <a:rPr lang="en-US" sz="1400" b="1">
              <a:effectLst/>
              <a:highlight>
                <a:srgbClr val="FFFF00"/>
              </a:highlight>
              <a:latin typeface="Arial" panose="020B0604020202020204" pitchFamily="34" charset="0"/>
              <a:ea typeface="Times New Roman" panose="02020603050405020304" pitchFamily="18" charset="0"/>
              <a:cs typeface="Times New Roman" panose="02020603050405020304" pitchFamily="18" charset="0"/>
            </a:rPr>
            <a:t> </a:t>
          </a:r>
          <a:endParaRPr lang="en-GB" sz="1100">
            <a:effectLst/>
            <a:ea typeface="Times New Roman" panose="02020603050405020304" pitchFamily="18" charset="0"/>
            <a:cs typeface="Times New Roman" panose="02020603050405020304" pitchFamily="18" charset="0"/>
          </a:endParaRPr>
        </a:p>
        <a:p>
          <a:pPr>
            <a:spcAft>
              <a:spcPts val="600"/>
            </a:spcAft>
          </a:pPr>
          <a:r>
            <a:rPr lang="en-US" sz="1600">
              <a:solidFill>
                <a:srgbClr val="FFFFFF"/>
              </a:solidFill>
              <a:effectLst/>
              <a:latin typeface="Arial" panose="020B0604020202020204" pitchFamily="34" charset="0"/>
              <a:ea typeface="Times New Roman" panose="02020603050405020304" pitchFamily="18" charset="0"/>
            </a:rPr>
            <a:t>Creator: Health Technology Wales </a:t>
          </a:r>
        </a:p>
        <a:p>
          <a:pPr>
            <a:spcAft>
              <a:spcPts val="600"/>
            </a:spcAft>
          </a:pPr>
          <a:r>
            <a:rPr lang="en-US" sz="1600">
              <a:solidFill>
                <a:srgbClr val="FFFFFF"/>
              </a:solidFill>
              <a:effectLst/>
              <a:latin typeface="Arial" panose="020B0604020202020204" pitchFamily="34" charset="0"/>
              <a:ea typeface="Times New Roman" panose="02020603050405020304" pitchFamily="18" charset="0"/>
            </a:rPr>
            <a:t>Document Version Number: 3.2</a:t>
          </a:r>
        </a:p>
        <a:p>
          <a:pPr>
            <a:spcAft>
              <a:spcPts val="600"/>
            </a:spcAft>
          </a:pPr>
          <a:r>
            <a:rPr lang="en-US" sz="1600">
              <a:solidFill>
                <a:srgbClr val="FFFFFF"/>
              </a:solidFill>
              <a:effectLst/>
              <a:latin typeface="Arial" panose="020B0604020202020204" pitchFamily="34" charset="0"/>
              <a:ea typeface="Times New Roman" panose="02020603050405020304" pitchFamily="18" charset="0"/>
            </a:rPr>
            <a:t>Date Written: 06/07/2020</a:t>
          </a:r>
        </a:p>
        <a:p>
          <a:pPr>
            <a:spcAft>
              <a:spcPts val="600"/>
            </a:spcAft>
          </a:pPr>
          <a:endParaRPr lang="en-US" sz="1400">
            <a:solidFill>
              <a:srgbClr val="FFFFFF"/>
            </a:solidFill>
            <a:effectLst/>
            <a:latin typeface="Arial" panose="020B0604020202020204" pitchFamily="34" charset="0"/>
            <a:ea typeface="Times New Roman" panose="02020603050405020304" pitchFamily="18" charset="0"/>
          </a:endParaRPr>
        </a:p>
        <a:p>
          <a:pPr>
            <a:spcAft>
              <a:spcPts val="600"/>
            </a:spcAft>
          </a:pPr>
          <a:endParaRPr lang="en-US" sz="1400">
            <a:solidFill>
              <a:srgbClr val="FFFFFF"/>
            </a:solidFill>
            <a:effectLst/>
            <a:latin typeface="Arial" panose="020B0604020202020204" pitchFamily="34" charset="0"/>
            <a:ea typeface="Times New Roman" panose="02020603050405020304" pitchFamily="18" charset="0"/>
          </a:endParaRPr>
        </a:p>
        <a:p>
          <a:pPr>
            <a:spcAft>
              <a:spcPts val="600"/>
            </a:spcAft>
          </a:pPr>
          <a:endParaRPr lang="en-US" sz="1400">
            <a:solidFill>
              <a:srgbClr val="FFFFFF"/>
            </a:solidFill>
            <a:effectLst/>
            <a:latin typeface="Arial" panose="020B0604020202020204" pitchFamily="34" charset="0"/>
            <a:ea typeface="Times New Roman" panose="02020603050405020304" pitchFamily="18" charset="0"/>
          </a:endParaRPr>
        </a:p>
        <a:p>
          <a:pPr>
            <a:spcAft>
              <a:spcPts val="600"/>
            </a:spcAft>
          </a:pPr>
          <a:endParaRPr lang="en-US" sz="1400">
            <a:solidFill>
              <a:srgbClr val="FFFFFF"/>
            </a:solidFill>
            <a:effectLst/>
            <a:latin typeface="Arial" panose="020B0604020202020204" pitchFamily="34" charset="0"/>
            <a:ea typeface="Times New Roman" panose="02020603050405020304" pitchFamily="18" charset="0"/>
          </a:endParaRPr>
        </a:p>
        <a:p>
          <a:pPr>
            <a:spcAft>
              <a:spcPts val="600"/>
            </a:spcAft>
          </a:pPr>
          <a:r>
            <a:rPr lang="en-US" sz="1200">
              <a:solidFill>
                <a:srgbClr val="FFFFFF"/>
              </a:solidFill>
              <a:effectLst/>
              <a:latin typeface="Arial" panose="020B0604020202020204" pitchFamily="34" charset="0"/>
              <a:ea typeface="Times New Roman" panose="02020603050405020304" pitchFamily="18" charset="0"/>
            </a:rPr>
            <a:t>End user rights: </a:t>
          </a:r>
        </a:p>
        <a:p>
          <a:pPr>
            <a:spcAft>
              <a:spcPts val="600"/>
            </a:spcAft>
          </a:pPr>
          <a:r>
            <a:rPr lang="en-US" sz="1200">
              <a:solidFill>
                <a:srgbClr val="FFFFFF"/>
              </a:solidFill>
              <a:effectLst/>
              <a:latin typeface="Arial" panose="020B0604020202020204" pitchFamily="34" charset="0"/>
              <a:ea typeface="Times New Roman" panose="02020603050405020304" pitchFamily="18" charset="0"/>
            </a:rPr>
            <a:t>This</a:t>
          </a:r>
          <a:r>
            <a:rPr lang="en-US" sz="1200" baseline="0">
              <a:solidFill>
                <a:srgbClr val="FFFFFF"/>
              </a:solidFill>
              <a:effectLst/>
              <a:latin typeface="Arial" panose="020B0604020202020204" pitchFamily="34" charset="0"/>
              <a:ea typeface="Times New Roman" panose="02020603050405020304" pitchFamily="18" charset="0"/>
            </a:rPr>
            <a:t> document is shared with permission for re-use to distribute, remix, adapt, and build upon the material in any medium or format for non-commerical purposes only, so long as the atributions listed below are given.</a:t>
          </a:r>
        </a:p>
        <a:p>
          <a:pPr>
            <a:spcAft>
              <a:spcPts val="600"/>
            </a:spcAft>
          </a:pPr>
          <a:endParaRPr lang="en-US" sz="100" baseline="0">
            <a:solidFill>
              <a:srgbClr val="FFFFFF"/>
            </a:solidFill>
            <a:effectLst/>
            <a:latin typeface="Arial" panose="020B0604020202020204" pitchFamily="34" charset="0"/>
            <a:ea typeface="Times New Roman" panose="02020603050405020304" pitchFamily="18" charset="0"/>
          </a:endParaRPr>
        </a:p>
        <a:p>
          <a:pPr>
            <a:spcAft>
              <a:spcPts val="600"/>
            </a:spcAft>
          </a:pPr>
          <a:r>
            <a:rPr lang="en-US" sz="1200" baseline="0">
              <a:solidFill>
                <a:srgbClr val="FFFFFF"/>
              </a:solidFill>
              <a:effectLst/>
              <a:latin typeface="Arial" panose="020B0604020202020204" pitchFamily="34" charset="0"/>
              <a:ea typeface="Times New Roman" panose="02020603050405020304" pitchFamily="18" charset="0"/>
            </a:rPr>
            <a:t>Attributions: Health Technology Wales </a:t>
          </a:r>
        </a:p>
        <a:p>
          <a:pPr>
            <a:spcAft>
              <a:spcPts val="600"/>
            </a:spcAft>
          </a:pPr>
          <a:endParaRPr lang="en-US" sz="100" baseline="0">
            <a:solidFill>
              <a:srgbClr val="FFFFFF"/>
            </a:solidFill>
            <a:effectLst/>
            <a:latin typeface="Arial" panose="020B0604020202020204" pitchFamily="34" charset="0"/>
            <a:ea typeface="Times New Roman" panose="02020603050405020304" pitchFamily="18" charset="0"/>
          </a:endParaRPr>
        </a:p>
        <a:p>
          <a:pPr>
            <a:spcAft>
              <a:spcPts val="600"/>
            </a:spcAft>
          </a:pPr>
          <a:r>
            <a:rPr lang="en-US" sz="1200" baseline="0">
              <a:solidFill>
                <a:srgbClr val="FFFFFF"/>
              </a:solidFill>
              <a:effectLst/>
              <a:latin typeface="Arial" panose="020B0604020202020204" pitchFamily="34" charset="0"/>
              <a:ea typeface="Times New Roman" panose="02020603050405020304" pitchFamily="18" charset="0"/>
            </a:rPr>
            <a:t>This document is made available under a Creative Commons Attribution - Non Commercial 4.0 International License as described here: https://creativecommons.org/licence/by-nc/4.0/ </a:t>
          </a:r>
        </a:p>
        <a:p>
          <a:pPr>
            <a:spcAft>
              <a:spcPts val="600"/>
            </a:spcAft>
          </a:pPr>
          <a:endParaRPr lang="en-US" sz="600" baseline="0">
            <a:solidFill>
              <a:srgbClr val="FFFFFF"/>
            </a:solidFill>
            <a:effectLst/>
            <a:latin typeface="Arial" panose="020B0604020202020204" pitchFamily="34" charset="0"/>
            <a:ea typeface="Times New Roman" panose="02020603050405020304" pitchFamily="18" charset="0"/>
          </a:endParaRPr>
        </a:p>
        <a:p>
          <a:pPr>
            <a:spcAft>
              <a:spcPts val="600"/>
            </a:spcAft>
          </a:pPr>
          <a:r>
            <a:rPr lang="en-US" sz="1200" baseline="0">
              <a:solidFill>
                <a:srgbClr val="FFFFFF"/>
              </a:solidFill>
              <a:effectLst/>
              <a:latin typeface="Arial" panose="020B0604020202020204" pitchFamily="34" charset="0"/>
              <a:ea typeface="Times New Roman" panose="02020603050405020304" pitchFamily="18" charset="0"/>
            </a:rPr>
            <a:t>This information, materials and any opinions contained in this document are provided for general information and educational purposes only, are not intended to constitute legal or other professional advice relevant to particular circumstances. Although we make all reasonable efforts to ensure the information is up to date, we make no representations, warranties or guarentees in that regard. In no event shall the creator(s) be liable for any direct, indirect, special, consequential or other damages that are related to the use or reliance whatsoever in the contect of the document or any part thereof.</a:t>
          </a:r>
        </a:p>
      </xdr:txBody>
    </xdr:sp>
    <xdr:clientData/>
  </xdr:oneCellAnchor>
  <xdr:twoCellAnchor editAs="oneCell">
    <xdr:from>
      <xdr:col>13</xdr:col>
      <xdr:colOff>420112</xdr:colOff>
      <xdr:row>5</xdr:row>
      <xdr:rowOff>19050</xdr:rowOff>
    </xdr:from>
    <xdr:to>
      <xdr:col>19</xdr:col>
      <xdr:colOff>324196</xdr:colOff>
      <xdr:row>9</xdr:row>
      <xdr:rowOff>30884</xdr:rowOff>
    </xdr:to>
    <xdr:pic>
      <xdr:nvPicPr>
        <xdr:cNvPr id="6" name="Picture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801737" y="981075"/>
          <a:ext cx="2856834" cy="7357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12700</xdr:colOff>
          <xdr:row>1</xdr:row>
          <xdr:rowOff>190500</xdr:rowOff>
        </xdr:from>
        <xdr:to>
          <xdr:col>3</xdr:col>
          <xdr:colOff>19050</xdr:colOff>
          <xdr:row>3</xdr:row>
          <xdr:rowOff>0</xdr:rowOff>
        </xdr:to>
        <xdr:sp macro="" textlink="">
          <xdr:nvSpPr>
            <xdr:cNvPr id="1025" name="Drop Down 1" hidden="1">
              <a:extLst>
                <a:ext uri="{63B3BB69-23CF-44E3-9099-C40C66FF867C}">
                  <a14:compatExt spid="_x0000_s1025"/>
                </a:ext>
                <a:ext uri="{FF2B5EF4-FFF2-40B4-BE49-F238E27FC236}">
                  <a16:creationId xmlns:a16="http://schemas.microsoft.com/office/drawing/2014/main" id="{00000000-0008-0000-0200-00000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1270000</xdr:colOff>
          <xdr:row>2</xdr:row>
          <xdr:rowOff>0</xdr:rowOff>
        </xdr:from>
        <xdr:to>
          <xdr:col>6</xdr:col>
          <xdr:colOff>590550</xdr:colOff>
          <xdr:row>3</xdr:row>
          <xdr:rowOff>0</xdr:rowOff>
        </xdr:to>
        <xdr:sp macro="" textlink="">
          <xdr:nvSpPr>
            <xdr:cNvPr id="1026" name="Drop Down 2" hidden="1">
              <a:extLst>
                <a:ext uri="{63B3BB69-23CF-44E3-9099-C40C66FF867C}">
                  <a14:compatExt spid="_x0000_s1026"/>
                </a:ext>
                <a:ext uri="{FF2B5EF4-FFF2-40B4-BE49-F238E27FC236}">
                  <a16:creationId xmlns:a16="http://schemas.microsoft.com/office/drawing/2014/main" id="{00000000-0008-0000-0200-000002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xdr:row>
          <xdr:rowOff>0</xdr:rowOff>
        </xdr:from>
        <xdr:to>
          <xdr:col>9</xdr:col>
          <xdr:colOff>12700</xdr:colOff>
          <xdr:row>3</xdr:row>
          <xdr:rowOff>0</xdr:rowOff>
        </xdr:to>
        <xdr:sp macro="" textlink="">
          <xdr:nvSpPr>
            <xdr:cNvPr id="1029" name="Drop Down 5" hidden="1">
              <a:extLst>
                <a:ext uri="{63B3BB69-23CF-44E3-9099-C40C66FF867C}">
                  <a14:compatExt spid="_x0000_s1029"/>
                </a:ext>
                <a:ext uri="{FF2B5EF4-FFF2-40B4-BE49-F238E27FC236}">
                  <a16:creationId xmlns:a16="http://schemas.microsoft.com/office/drawing/2014/main" id="{00000000-0008-0000-0200-000005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xdr:row>
          <xdr:rowOff>12700</xdr:rowOff>
        </xdr:from>
        <xdr:to>
          <xdr:col>12</xdr:col>
          <xdr:colOff>12700</xdr:colOff>
          <xdr:row>3</xdr:row>
          <xdr:rowOff>12700</xdr:rowOff>
        </xdr:to>
        <xdr:sp macro="" textlink="">
          <xdr:nvSpPr>
            <xdr:cNvPr id="1030" name="Drop Down 6" hidden="1">
              <a:extLst>
                <a:ext uri="{63B3BB69-23CF-44E3-9099-C40C66FF867C}">
                  <a14:compatExt spid="_x0000_s1030"/>
                </a:ext>
                <a:ext uri="{FF2B5EF4-FFF2-40B4-BE49-F238E27FC236}">
                  <a16:creationId xmlns:a16="http://schemas.microsoft.com/office/drawing/2014/main" id="{00000000-0008-0000-0200-000006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7</xdr:row>
          <xdr:rowOff>12700</xdr:rowOff>
        </xdr:from>
        <xdr:to>
          <xdr:col>2</xdr:col>
          <xdr:colOff>933450</xdr:colOff>
          <xdr:row>8</xdr:row>
          <xdr:rowOff>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2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Discount at 3.5% per year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7</xdr:row>
          <xdr:rowOff>0</xdr:rowOff>
        </xdr:from>
        <xdr:to>
          <xdr:col>5</xdr:col>
          <xdr:colOff>812800</xdr:colOff>
          <xdr:row>7</xdr:row>
          <xdr:rowOff>184150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2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Include deaths in estimate</a:t>
              </a:r>
            </a:p>
          </xdr:txBody>
        </xdr:sp>
        <xdr:clientData/>
      </xdr:twoCellAnchor>
    </mc:Choice>
    <mc:Fallback/>
  </mc:AlternateContent>
  <xdr:twoCellAnchor>
    <xdr:from>
      <xdr:col>0</xdr:col>
      <xdr:colOff>428625</xdr:colOff>
      <xdr:row>17</xdr:row>
      <xdr:rowOff>142873</xdr:rowOff>
    </xdr:from>
    <xdr:to>
      <xdr:col>9</xdr:col>
      <xdr:colOff>190500</xdr:colOff>
      <xdr:row>38</xdr:row>
      <xdr:rowOff>123825</xdr:rowOff>
    </xdr:to>
    <xdr:graphicFrame macro="">
      <xdr:nvGraphicFramePr>
        <xdr:cNvPr id="3" name="Chart 2">
          <a:extLst>
            <a:ext uri="{FF2B5EF4-FFF2-40B4-BE49-F238E27FC236}">
              <a16:creationId xmlns:a16="http://schemas.microsoft.com/office/drawing/2014/main" id="{00000000-0008-0000-0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7</xdr:col>
          <xdr:colOff>0</xdr:colOff>
          <xdr:row>7</xdr:row>
          <xdr:rowOff>0</xdr:rowOff>
        </xdr:from>
        <xdr:to>
          <xdr:col>7</xdr:col>
          <xdr:colOff>1143000</xdr:colOff>
          <xdr:row>8</xdr:row>
          <xdr:rowOff>12700</xdr:rowOff>
        </xdr:to>
        <xdr:sp macro="" textlink="">
          <xdr:nvSpPr>
            <xdr:cNvPr id="1033" name="Option Button 9" hidden="1">
              <a:extLst>
                <a:ext uri="{63B3BB69-23CF-44E3-9099-C40C66FF867C}">
                  <a14:compatExt spid="_x0000_s1033"/>
                </a:ext>
                <a:ext uri="{FF2B5EF4-FFF2-40B4-BE49-F238E27FC236}">
                  <a16:creationId xmlns:a16="http://schemas.microsoft.com/office/drawing/2014/main" id="{00000000-0008-0000-02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Weibull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7</xdr:row>
          <xdr:rowOff>12700</xdr:rowOff>
        </xdr:from>
        <xdr:to>
          <xdr:col>9</xdr:col>
          <xdr:colOff>12700</xdr:colOff>
          <xdr:row>7</xdr:row>
          <xdr:rowOff>184150</xdr:rowOff>
        </xdr:to>
        <xdr:sp macro="" textlink="">
          <xdr:nvSpPr>
            <xdr:cNvPr id="1035" name="Option Button 11" hidden="1">
              <a:extLst>
                <a:ext uri="{63B3BB69-23CF-44E3-9099-C40C66FF867C}">
                  <a14:compatExt spid="_x0000_s1035"/>
                </a:ext>
                <a:ext uri="{FF2B5EF4-FFF2-40B4-BE49-F238E27FC236}">
                  <a16:creationId xmlns:a16="http://schemas.microsoft.com/office/drawing/2014/main" id="{00000000-0008-0000-02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Exponential</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B2:V48"/>
  <sheetViews>
    <sheetView workbookViewId="0">
      <selection activeCell="H48" sqref="H48"/>
    </sheetView>
  </sheetViews>
  <sheetFormatPr defaultRowHeight="14.5" x14ac:dyDescent="0.35"/>
  <cols>
    <col min="1" max="1" width="6.54296875" customWidth="1"/>
    <col min="2" max="2" width="17.54296875" bestFit="1" customWidth="1"/>
    <col min="3" max="3" width="14.81640625" bestFit="1" customWidth="1"/>
    <col min="4" max="4" width="23.26953125" bestFit="1" customWidth="1"/>
    <col min="6" max="6" width="31.7265625" bestFit="1" customWidth="1"/>
    <col min="7" max="7" width="14.81640625" bestFit="1" customWidth="1"/>
    <col min="8" max="8" width="23.26953125" bestFit="1" customWidth="1"/>
    <col min="10" max="10" width="31.7265625" bestFit="1" customWidth="1"/>
    <col min="11" max="11" width="14.81640625" bestFit="1" customWidth="1"/>
    <col min="12" max="12" width="23.26953125" bestFit="1" customWidth="1"/>
  </cols>
  <sheetData>
    <row r="2" spans="2:22" ht="19" thickBot="1" x14ac:dyDescent="0.5">
      <c r="B2" s="164" t="s">
        <v>44</v>
      </c>
      <c r="C2" s="164"/>
      <c r="D2" s="164"/>
      <c r="E2" s="164"/>
      <c r="F2" s="164"/>
      <c r="G2" s="164"/>
      <c r="H2" s="164"/>
      <c r="I2" s="164"/>
      <c r="J2" s="164"/>
      <c r="K2" s="164"/>
      <c r="L2" s="164"/>
      <c r="M2" s="164"/>
      <c r="N2" s="164"/>
      <c r="O2" s="164"/>
      <c r="P2" s="164"/>
      <c r="Q2" s="164"/>
      <c r="R2" s="164"/>
      <c r="S2" s="164"/>
      <c r="T2" s="164"/>
      <c r="U2" s="164"/>
      <c r="V2" s="164"/>
    </row>
    <row r="5" spans="2:22" x14ac:dyDescent="0.35">
      <c r="B5" s="1" t="s">
        <v>16</v>
      </c>
      <c r="F5" s="1" t="s">
        <v>104</v>
      </c>
      <c r="J5" s="1" t="s">
        <v>37</v>
      </c>
      <c r="N5" s="1" t="s">
        <v>39</v>
      </c>
    </row>
    <row r="7" spans="2:22" x14ac:dyDescent="0.35">
      <c r="B7" t="s">
        <v>19</v>
      </c>
      <c r="C7" t="s">
        <v>147</v>
      </c>
      <c r="D7" s="29">
        <v>10</v>
      </c>
      <c r="F7" t="s">
        <v>108</v>
      </c>
      <c r="G7" t="s">
        <v>25</v>
      </c>
      <c r="H7" s="29">
        <v>1</v>
      </c>
      <c r="J7" t="s">
        <v>19</v>
      </c>
      <c r="K7" t="s">
        <v>25</v>
      </c>
      <c r="L7" s="29">
        <v>3</v>
      </c>
      <c r="N7" s="36">
        <v>0</v>
      </c>
      <c r="O7" t="s">
        <v>25</v>
      </c>
      <c r="P7" s="29">
        <v>3</v>
      </c>
    </row>
    <row r="8" spans="2:22" x14ac:dyDescent="0.35">
      <c r="B8" t="s">
        <v>20</v>
      </c>
      <c r="F8" t="s">
        <v>107</v>
      </c>
      <c r="J8" t="s">
        <v>20</v>
      </c>
      <c r="N8" s="36">
        <v>0.05</v>
      </c>
    </row>
    <row r="9" spans="2:22" x14ac:dyDescent="0.35">
      <c r="B9" t="s">
        <v>21</v>
      </c>
      <c r="F9" t="s">
        <v>105</v>
      </c>
      <c r="J9" t="s">
        <v>21</v>
      </c>
      <c r="K9" t="s">
        <v>47</v>
      </c>
      <c r="L9" s="29">
        <f>L7*12</f>
        <v>36</v>
      </c>
      <c r="N9" s="36">
        <v>0.1</v>
      </c>
      <c r="P9" s="41">
        <f>IF(P7=1,N7,IF(P7=2,N8,IF(P7=3,N9,IF(P7=4,N10,IF(P7=5,N11,IF(P7=6,N12,))))))</f>
        <v>0.1</v>
      </c>
    </row>
    <row r="10" spans="2:22" x14ac:dyDescent="0.35">
      <c r="B10" t="s">
        <v>22</v>
      </c>
      <c r="F10" t="s">
        <v>106</v>
      </c>
      <c r="J10" t="s">
        <v>22</v>
      </c>
      <c r="N10" s="36">
        <v>0.15</v>
      </c>
    </row>
    <row r="11" spans="2:22" x14ac:dyDescent="0.35">
      <c r="B11" t="s">
        <v>23</v>
      </c>
      <c r="F11" t="s">
        <v>110</v>
      </c>
      <c r="J11" t="s">
        <v>23</v>
      </c>
      <c r="N11" s="36">
        <v>0.2</v>
      </c>
    </row>
    <row r="12" spans="2:22" x14ac:dyDescent="0.35">
      <c r="B12" t="s">
        <v>143</v>
      </c>
      <c r="F12" t="s">
        <v>109</v>
      </c>
      <c r="N12" s="36">
        <v>0.25</v>
      </c>
    </row>
    <row r="13" spans="2:22" x14ac:dyDescent="0.35">
      <c r="B13" t="s">
        <v>144</v>
      </c>
    </row>
    <row r="14" spans="2:22" x14ac:dyDescent="0.35">
      <c r="B14" t="s">
        <v>145</v>
      </c>
    </row>
    <row r="15" spans="2:22" x14ac:dyDescent="0.35">
      <c r="B15" t="s">
        <v>146</v>
      </c>
    </row>
    <row r="16" spans="2:22" x14ac:dyDescent="0.35">
      <c r="B16" t="s">
        <v>24</v>
      </c>
    </row>
    <row r="18" spans="2:11" x14ac:dyDescent="0.35">
      <c r="B18" s="1" t="s">
        <v>27</v>
      </c>
      <c r="F18" s="1" t="s">
        <v>87</v>
      </c>
      <c r="J18" s="1" t="s">
        <v>140</v>
      </c>
    </row>
    <row r="20" spans="2:11" x14ac:dyDescent="0.35">
      <c r="B20" s="29" t="b">
        <v>1</v>
      </c>
      <c r="F20" s="29" t="b">
        <v>1</v>
      </c>
      <c r="J20" s="29">
        <v>1</v>
      </c>
      <c r="K20" t="s">
        <v>141</v>
      </c>
    </row>
    <row r="21" spans="2:11" x14ac:dyDescent="0.35">
      <c r="J21" s="29">
        <f>IF(H7=5,2,IF(H7=6,2,J20))</f>
        <v>1</v>
      </c>
      <c r="K21" t="s">
        <v>142</v>
      </c>
    </row>
    <row r="23" spans="2:11" x14ac:dyDescent="0.35">
      <c r="B23" s="72" t="s">
        <v>117</v>
      </c>
      <c r="C23" s="2"/>
    </row>
    <row r="24" spans="2:11" x14ac:dyDescent="0.35">
      <c r="B24" s="72"/>
      <c r="C24" s="2"/>
    </row>
    <row r="25" spans="2:11" x14ac:dyDescent="0.35">
      <c r="B25" t="s">
        <v>108</v>
      </c>
      <c r="C25" s="2"/>
    </row>
    <row r="26" spans="2:11" x14ac:dyDescent="0.35">
      <c r="C26" s="2"/>
    </row>
    <row r="27" spans="2:11" x14ac:dyDescent="0.35">
      <c r="B27" s="100" t="s">
        <v>117</v>
      </c>
      <c r="C27" s="101" t="s">
        <v>111</v>
      </c>
      <c r="D27" s="101" t="s">
        <v>112</v>
      </c>
    </row>
    <row r="28" spans="2:11" x14ac:dyDescent="0.35">
      <c r="B28" s="102" t="s">
        <v>113</v>
      </c>
      <c r="C28" s="95">
        <v>4.0986459999999996</v>
      </c>
      <c r="D28" s="95">
        <v>3.603008</v>
      </c>
    </row>
    <row r="29" spans="2:11" x14ac:dyDescent="0.35">
      <c r="B29" s="103" t="s">
        <v>114</v>
      </c>
      <c r="C29" s="99">
        <v>-0.53144499999999995</v>
      </c>
      <c r="D29" s="99">
        <v>-0.25640869999999999</v>
      </c>
    </row>
    <row r="31" spans="2:11" x14ac:dyDescent="0.35">
      <c r="B31" t="s">
        <v>107</v>
      </c>
    </row>
    <row r="33" spans="2:4" x14ac:dyDescent="0.35">
      <c r="B33" s="100" t="s">
        <v>117</v>
      </c>
      <c r="C33" s="101" t="s">
        <v>111</v>
      </c>
      <c r="D33" s="101" t="s">
        <v>112</v>
      </c>
    </row>
    <row r="34" spans="2:4" x14ac:dyDescent="0.35">
      <c r="B34" s="102" t="s">
        <v>113</v>
      </c>
      <c r="C34" s="95">
        <v>4.0586289999999998</v>
      </c>
      <c r="D34" s="95">
        <v>3.5731109999999999</v>
      </c>
    </row>
    <row r="35" spans="2:4" x14ac:dyDescent="0.35">
      <c r="B35" s="103" t="s">
        <v>114</v>
      </c>
      <c r="C35" s="99">
        <v>-0.64868009999999998</v>
      </c>
      <c r="D35" s="99">
        <v>-0.44059330000000002</v>
      </c>
    </row>
    <row r="36" spans="2:4" x14ac:dyDescent="0.35">
      <c r="B36" s="104"/>
      <c r="C36" s="105"/>
      <c r="D36" s="105"/>
    </row>
    <row r="37" spans="2:4" x14ac:dyDescent="0.35">
      <c r="B37" t="s">
        <v>105</v>
      </c>
    </row>
    <row r="39" spans="2:4" x14ac:dyDescent="0.35">
      <c r="B39" s="100" t="s">
        <v>117</v>
      </c>
      <c r="C39" s="101" t="s">
        <v>111</v>
      </c>
      <c r="D39" s="101" t="s">
        <v>112</v>
      </c>
    </row>
    <row r="40" spans="2:4" x14ac:dyDescent="0.35">
      <c r="B40" s="102" t="s">
        <v>113</v>
      </c>
      <c r="C40" s="95">
        <v>3.8069359</v>
      </c>
      <c r="D40" s="95">
        <v>3.2749999999999999</v>
      </c>
    </row>
    <row r="41" spans="2:4" x14ac:dyDescent="0.35">
      <c r="B41" s="103" t="s">
        <v>114</v>
      </c>
      <c r="C41" s="99">
        <v>-0.63078670000000003</v>
      </c>
      <c r="D41" s="99">
        <v>-0.57196009999999997</v>
      </c>
    </row>
    <row r="42" spans="2:4" x14ac:dyDescent="0.35">
      <c r="B42" s="104"/>
      <c r="C42" s="105"/>
      <c r="D42" s="105"/>
    </row>
    <row r="43" spans="2:4" x14ac:dyDescent="0.35">
      <c r="B43" t="s">
        <v>106</v>
      </c>
    </row>
    <row r="45" spans="2:4" x14ac:dyDescent="0.35">
      <c r="B45" s="100" t="s">
        <v>117</v>
      </c>
      <c r="C45" s="101" t="s">
        <v>111</v>
      </c>
      <c r="D45" s="101" t="s">
        <v>112</v>
      </c>
    </row>
    <row r="46" spans="2:4" x14ac:dyDescent="0.35">
      <c r="B46" s="102" t="s">
        <v>113</v>
      </c>
      <c r="C46" s="95">
        <v>3.879419</v>
      </c>
      <c r="D46" s="95">
        <v>3.3179949999999998</v>
      </c>
    </row>
    <row r="47" spans="2:4" x14ac:dyDescent="0.35">
      <c r="B47" s="103" t="s">
        <v>114</v>
      </c>
      <c r="C47" s="99">
        <v>-0.76933799999999997</v>
      </c>
      <c r="D47" s="99">
        <v>-0.73905849999999995</v>
      </c>
    </row>
    <row r="48" spans="2:4" x14ac:dyDescent="0.35">
      <c r="B48" s="104"/>
      <c r="C48" s="105"/>
      <c r="D48" s="105"/>
    </row>
  </sheetData>
  <mergeCells count="1">
    <mergeCell ref="B2:V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4A15AB-85CE-45BB-A15B-3F0CAF319C20}">
  <sheetPr codeName="Sheet3">
    <tabColor rgb="FFD65136"/>
  </sheetPr>
  <dimension ref="A1:AD21"/>
  <sheetViews>
    <sheetView showGridLines="0" tabSelected="1" view="pageBreakPreview" topLeftCell="A7" zoomScaleNormal="40" zoomScaleSheetLayoutView="100" workbookViewId="0">
      <selection activeCell="W17" sqref="W17"/>
    </sheetView>
  </sheetViews>
  <sheetFormatPr defaultColWidth="9.08984375" defaultRowHeight="14.5" x14ac:dyDescent="0.35"/>
  <cols>
    <col min="1" max="1" width="1.81640625" style="161" customWidth="1"/>
    <col min="2" max="2" width="6.90625" style="161" customWidth="1"/>
    <col min="3" max="3" width="7.7265625" style="161" customWidth="1"/>
    <col min="4" max="4" width="6.90625" style="161" customWidth="1"/>
    <col min="5" max="6" width="6.36328125" style="161" customWidth="1"/>
    <col min="7" max="7" width="6.1796875" style="161" customWidth="1"/>
    <col min="8" max="8" width="5.90625" style="161" customWidth="1"/>
    <col min="9" max="9" width="5.08984375" style="161" customWidth="1"/>
    <col min="10" max="10" width="6.36328125" style="161" customWidth="1"/>
    <col min="11" max="11" width="5.90625" style="161" customWidth="1"/>
    <col min="12" max="12" width="5.26953125" style="161" customWidth="1"/>
    <col min="13" max="13" width="6.08984375" style="161" customWidth="1"/>
    <col min="14" max="14" width="7.26953125" style="161" customWidth="1"/>
    <col min="15" max="15" width="6.453125" style="161" customWidth="1"/>
    <col min="16" max="16" width="7.1796875" style="161" customWidth="1"/>
    <col min="17" max="17" width="7.81640625" style="161" customWidth="1"/>
    <col min="18" max="18" width="7.7265625" style="161" customWidth="1"/>
    <col min="19" max="19" width="5.81640625" style="161" customWidth="1"/>
    <col min="20" max="20" width="7.54296875" style="161" customWidth="1"/>
    <col min="21" max="30" width="9.08984375" style="161"/>
  </cols>
  <sheetData>
    <row r="1" spans="1:17" ht="15.5" x14ac:dyDescent="0.35">
      <c r="A1" s="160"/>
    </row>
    <row r="2" spans="1:17" x14ac:dyDescent="0.35">
      <c r="A2" s="162"/>
    </row>
    <row r="3" spans="1:17" ht="17.5" x14ac:dyDescent="0.35">
      <c r="A3" s="163"/>
    </row>
    <row r="15" spans="1:17" x14ac:dyDescent="0.35">
      <c r="F15" s="165" t="s">
        <v>152</v>
      </c>
      <c r="G15" s="166"/>
      <c r="H15" s="166"/>
      <c r="I15" s="166"/>
      <c r="J15" s="166"/>
      <c r="K15" s="166"/>
      <c r="L15" s="166"/>
      <c r="M15" s="166"/>
      <c r="N15" s="166"/>
      <c r="O15" s="166"/>
      <c r="P15" s="166"/>
      <c r="Q15" s="166"/>
    </row>
    <row r="16" spans="1:17" x14ac:dyDescent="0.35">
      <c r="F16" s="166"/>
      <c r="G16" s="166"/>
      <c r="H16" s="166"/>
      <c r="I16" s="166"/>
      <c r="J16" s="166"/>
      <c r="K16" s="166"/>
      <c r="L16" s="166"/>
      <c r="M16" s="166"/>
      <c r="N16" s="166"/>
      <c r="O16" s="166"/>
      <c r="P16" s="166"/>
      <c r="Q16" s="166"/>
    </row>
    <row r="17" spans="6:17" x14ac:dyDescent="0.35">
      <c r="F17" s="166"/>
      <c r="G17" s="166"/>
      <c r="H17" s="166"/>
      <c r="I17" s="166"/>
      <c r="J17" s="166"/>
      <c r="K17" s="166"/>
      <c r="L17" s="166"/>
      <c r="M17" s="166"/>
      <c r="N17" s="166"/>
      <c r="O17" s="166"/>
      <c r="P17" s="166"/>
      <c r="Q17" s="166"/>
    </row>
    <row r="18" spans="6:17" x14ac:dyDescent="0.35">
      <c r="F18" s="166"/>
      <c r="G18" s="166"/>
      <c r="H18" s="166"/>
      <c r="I18" s="166"/>
      <c r="J18" s="166"/>
      <c r="K18" s="166"/>
      <c r="L18" s="166"/>
      <c r="M18" s="166"/>
      <c r="N18" s="166"/>
      <c r="O18" s="166"/>
      <c r="P18" s="166"/>
      <c r="Q18" s="166"/>
    </row>
    <row r="19" spans="6:17" x14ac:dyDescent="0.35">
      <c r="F19" s="166"/>
      <c r="G19" s="166"/>
      <c r="H19" s="166"/>
      <c r="I19" s="166"/>
      <c r="J19" s="166"/>
      <c r="K19" s="166"/>
      <c r="L19" s="166"/>
      <c r="M19" s="166"/>
      <c r="N19" s="166"/>
      <c r="O19" s="166"/>
      <c r="P19" s="166"/>
      <c r="Q19" s="166"/>
    </row>
    <row r="20" spans="6:17" x14ac:dyDescent="0.35">
      <c r="F20" s="166"/>
      <c r="G20" s="166"/>
      <c r="H20" s="166"/>
      <c r="I20" s="166"/>
      <c r="J20" s="166"/>
      <c r="K20" s="166"/>
      <c r="L20" s="166"/>
      <c r="M20" s="166"/>
      <c r="N20" s="166"/>
      <c r="O20" s="166"/>
      <c r="P20" s="166"/>
      <c r="Q20" s="166"/>
    </row>
    <row r="21" spans="6:17" x14ac:dyDescent="0.35">
      <c r="F21" s="166"/>
      <c r="G21" s="166"/>
      <c r="H21" s="166"/>
      <c r="I21" s="166"/>
      <c r="J21" s="166"/>
      <c r="K21" s="166"/>
      <c r="L21" s="166"/>
      <c r="M21" s="166"/>
      <c r="N21" s="166"/>
      <c r="O21" s="166"/>
      <c r="P21" s="166"/>
      <c r="Q21" s="166"/>
    </row>
  </sheetData>
  <mergeCells count="1">
    <mergeCell ref="F15:Q21"/>
  </mergeCells>
  <pageMargins left="0.7" right="0.7" top="0.75" bottom="0.75" header="0.3" footer="0.3"/>
  <pageSetup paperSize="8"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4" tint="-0.249977111117893"/>
  </sheetPr>
  <dimension ref="B3:M44"/>
  <sheetViews>
    <sheetView showGridLines="0" showRowColHeaders="0" workbookViewId="0">
      <selection activeCell="C5" sqref="C5"/>
    </sheetView>
  </sheetViews>
  <sheetFormatPr defaultRowHeight="14.5" x14ac:dyDescent="0.35"/>
  <cols>
    <col min="1" max="1" width="6.7265625" customWidth="1"/>
    <col min="2" max="2" width="21.1796875" customWidth="1"/>
    <col min="3" max="3" width="17" style="24" customWidth="1"/>
    <col min="4" max="4" width="17" customWidth="1"/>
    <col min="5" max="5" width="19" bestFit="1" customWidth="1"/>
    <col min="6" max="6" width="17.26953125" customWidth="1"/>
    <col min="7" max="7" width="17" customWidth="1"/>
    <col min="8" max="8" width="17.1796875" customWidth="1"/>
    <col min="9" max="9" width="17" customWidth="1"/>
    <col min="10" max="10" width="15.453125" customWidth="1"/>
    <col min="11" max="11" width="23.81640625" bestFit="1" customWidth="1"/>
    <col min="12" max="12" width="17" customWidth="1"/>
  </cols>
  <sheetData>
    <row r="3" spans="2:13" x14ac:dyDescent="0.35">
      <c r="B3" s="1" t="s">
        <v>16</v>
      </c>
      <c r="E3" s="1" t="s">
        <v>41</v>
      </c>
      <c r="H3" s="1" t="s">
        <v>38</v>
      </c>
      <c r="K3" s="1" t="s">
        <v>90</v>
      </c>
    </row>
    <row r="6" spans="2:13" x14ac:dyDescent="0.35">
      <c r="B6" s="1" t="s">
        <v>34</v>
      </c>
      <c r="C6"/>
      <c r="E6" s="1" t="s">
        <v>86</v>
      </c>
      <c r="H6" s="1" t="s">
        <v>139</v>
      </c>
    </row>
    <row r="7" spans="2:13" x14ac:dyDescent="0.35">
      <c r="C7"/>
    </row>
    <row r="8" spans="2:13" x14ac:dyDescent="0.35">
      <c r="C8"/>
    </row>
    <row r="10" spans="2:13" x14ac:dyDescent="0.35">
      <c r="E10" s="75"/>
      <c r="F10" s="35"/>
      <c r="H10" s="156" t="str">
        <f>IF(Notes!H7=5,"*Note only exponential extrapolation is available for SOLO1 trial data",IF(Notes!H7=6,"*Note only exponential extrapolation is available for SOLO1 trial data",""))</f>
        <v/>
      </c>
    </row>
    <row r="11" spans="2:13" x14ac:dyDescent="0.35">
      <c r="B11" s="1" t="s">
        <v>83</v>
      </c>
    </row>
    <row r="13" spans="2:13" ht="15" customHeight="1" x14ac:dyDescent="0.35">
      <c r="B13" s="167" t="s">
        <v>17</v>
      </c>
      <c r="C13" s="171" t="s">
        <v>96</v>
      </c>
      <c r="D13" s="171" t="s">
        <v>97</v>
      </c>
      <c r="E13" s="171" t="s">
        <v>29</v>
      </c>
      <c r="F13" s="169" t="s">
        <v>18</v>
      </c>
    </row>
    <row r="14" spans="2:13" x14ac:dyDescent="0.35">
      <c r="B14" s="168"/>
      <c r="C14" s="172"/>
      <c r="D14" s="172"/>
      <c r="E14" s="172"/>
      <c r="F14" s="170"/>
    </row>
    <row r="15" spans="2:13" x14ac:dyDescent="0.35">
      <c r="B15" s="8" t="s">
        <v>35</v>
      </c>
      <c r="C15" s="30">
        <f>'Disease progression'!AD134</f>
        <v>199991.52641206826</v>
      </c>
      <c r="D15" s="30">
        <f>'Disease progression'!AE134</f>
        <v>2211460</v>
      </c>
      <c r="E15" s="30">
        <f>'Disease progression'!AF134</f>
        <v>64117.075791415147</v>
      </c>
      <c r="F15" s="30">
        <f>'Disease progression'!AG134</f>
        <v>2475568.6022034832</v>
      </c>
      <c r="G15" s="158"/>
      <c r="H15" s="158"/>
      <c r="I15" s="158"/>
      <c r="J15" s="158"/>
      <c r="K15" s="80"/>
      <c r="L15" s="80"/>
      <c r="M15" s="80"/>
    </row>
    <row r="16" spans="2:13" x14ac:dyDescent="0.35">
      <c r="B16" s="11" t="s">
        <v>36</v>
      </c>
      <c r="C16" s="42">
        <f>'Disease progression'!AH134</f>
        <v>318087.62622379372</v>
      </c>
      <c r="D16" s="42">
        <f>'Disease progression'!AI134</f>
        <v>378844.28149982257</v>
      </c>
      <c r="E16" s="42">
        <f>'Disease progression'!AJ134</f>
        <v>235.55067107804624</v>
      </c>
      <c r="F16" s="42">
        <f>'Disease progression'!AK134</f>
        <v>697167.45839469414</v>
      </c>
      <c r="G16" s="158"/>
      <c r="H16" s="158"/>
      <c r="I16" s="158"/>
      <c r="J16" s="158"/>
      <c r="K16" s="80"/>
      <c r="L16" s="80"/>
      <c r="M16" s="80"/>
    </row>
    <row r="17" spans="2:13" x14ac:dyDescent="0.35">
      <c r="B17" s="69" t="s">
        <v>45</v>
      </c>
      <c r="C17" s="70">
        <f>C16-C15</f>
        <v>118096.09981172546</v>
      </c>
      <c r="D17" s="70">
        <f t="shared" ref="D17" si="0">D16-D15</f>
        <v>-1832615.7185001774</v>
      </c>
      <c r="E17" s="70">
        <f>E16-E15</f>
        <v>-63881.525120337101</v>
      </c>
      <c r="F17" s="70">
        <f t="shared" ref="F17" si="1">F16-F15</f>
        <v>-1778401.1438087891</v>
      </c>
      <c r="G17" s="158"/>
      <c r="H17" s="158"/>
      <c r="I17" s="158"/>
      <c r="J17" s="158"/>
      <c r="K17" s="80"/>
      <c r="L17" s="80"/>
      <c r="M17" s="80"/>
    </row>
    <row r="18" spans="2:13" x14ac:dyDescent="0.35">
      <c r="K18" s="1"/>
    </row>
    <row r="40" spans="3:3" ht="15" customHeight="1" x14ac:dyDescent="0.35">
      <c r="C40"/>
    </row>
    <row r="41" spans="3:3" x14ac:dyDescent="0.35">
      <c r="C41"/>
    </row>
    <row r="42" spans="3:3" x14ac:dyDescent="0.35">
      <c r="C42"/>
    </row>
    <row r="43" spans="3:3" x14ac:dyDescent="0.35">
      <c r="C43"/>
    </row>
    <row r="44" spans="3:3" x14ac:dyDescent="0.35">
      <c r="C44"/>
    </row>
  </sheetData>
  <mergeCells count="5">
    <mergeCell ref="B13:B14"/>
    <mergeCell ref="F13:F14"/>
    <mergeCell ref="C13:C14"/>
    <mergeCell ref="D13:D14"/>
    <mergeCell ref="E13:E1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Drop Down 1">
              <controlPr defaultSize="0" autoLine="0" autoPict="0">
                <anchor moveWithCells="1">
                  <from>
                    <xdr:col>2</xdr:col>
                    <xdr:colOff>12700</xdr:colOff>
                    <xdr:row>1</xdr:row>
                    <xdr:rowOff>190500</xdr:rowOff>
                  </from>
                  <to>
                    <xdr:col>3</xdr:col>
                    <xdr:colOff>19050</xdr:colOff>
                    <xdr:row>3</xdr:row>
                    <xdr:rowOff>0</xdr:rowOff>
                  </to>
                </anchor>
              </controlPr>
            </control>
          </mc:Choice>
        </mc:AlternateContent>
        <mc:AlternateContent xmlns:mc="http://schemas.openxmlformats.org/markup-compatibility/2006">
          <mc:Choice Requires="x14">
            <control shapeId="1026" r:id="rId5" name="Drop Down 2">
              <controlPr defaultSize="0" autoLine="0" autoPict="0">
                <anchor moveWithCells="1">
                  <from>
                    <xdr:col>4</xdr:col>
                    <xdr:colOff>1270000</xdr:colOff>
                    <xdr:row>2</xdr:row>
                    <xdr:rowOff>0</xdr:rowOff>
                  </from>
                  <to>
                    <xdr:col>6</xdr:col>
                    <xdr:colOff>590550</xdr:colOff>
                    <xdr:row>3</xdr:row>
                    <xdr:rowOff>0</xdr:rowOff>
                  </to>
                </anchor>
              </controlPr>
            </control>
          </mc:Choice>
        </mc:AlternateContent>
        <mc:AlternateContent xmlns:mc="http://schemas.openxmlformats.org/markup-compatibility/2006">
          <mc:Choice Requires="x14">
            <control shapeId="1029" r:id="rId6" name="Drop Down 5">
              <controlPr defaultSize="0" autoLine="0" autoPict="0">
                <anchor moveWithCells="1">
                  <from>
                    <xdr:col>8</xdr:col>
                    <xdr:colOff>0</xdr:colOff>
                    <xdr:row>2</xdr:row>
                    <xdr:rowOff>0</xdr:rowOff>
                  </from>
                  <to>
                    <xdr:col>9</xdr:col>
                    <xdr:colOff>12700</xdr:colOff>
                    <xdr:row>3</xdr:row>
                    <xdr:rowOff>0</xdr:rowOff>
                  </to>
                </anchor>
              </controlPr>
            </control>
          </mc:Choice>
        </mc:AlternateContent>
        <mc:AlternateContent xmlns:mc="http://schemas.openxmlformats.org/markup-compatibility/2006">
          <mc:Choice Requires="x14">
            <control shapeId="1030" r:id="rId7" name="Drop Down 6">
              <controlPr defaultSize="0" autoLine="0" autoPict="0">
                <anchor moveWithCells="1">
                  <from>
                    <xdr:col>11</xdr:col>
                    <xdr:colOff>0</xdr:colOff>
                    <xdr:row>2</xdr:row>
                    <xdr:rowOff>12700</xdr:rowOff>
                  </from>
                  <to>
                    <xdr:col>12</xdr:col>
                    <xdr:colOff>12700</xdr:colOff>
                    <xdr:row>3</xdr:row>
                    <xdr:rowOff>12700</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1</xdr:col>
                    <xdr:colOff>12700</xdr:colOff>
                    <xdr:row>7</xdr:row>
                    <xdr:rowOff>12700</xdr:rowOff>
                  </from>
                  <to>
                    <xdr:col>2</xdr:col>
                    <xdr:colOff>933450</xdr:colOff>
                    <xdr:row>8</xdr:row>
                    <xdr:rowOff>0</xdr:rowOff>
                  </to>
                </anchor>
              </controlPr>
            </control>
          </mc:Choice>
        </mc:AlternateContent>
        <mc:AlternateContent xmlns:mc="http://schemas.openxmlformats.org/markup-compatibility/2006">
          <mc:Choice Requires="x14">
            <control shapeId="1032" r:id="rId9" name="Check Box 8">
              <controlPr defaultSize="0" autoFill="0" autoLine="0" autoPict="0">
                <anchor moveWithCells="1">
                  <from>
                    <xdr:col>4</xdr:col>
                    <xdr:colOff>19050</xdr:colOff>
                    <xdr:row>7</xdr:row>
                    <xdr:rowOff>0</xdr:rowOff>
                  </from>
                  <to>
                    <xdr:col>5</xdr:col>
                    <xdr:colOff>812800</xdr:colOff>
                    <xdr:row>7</xdr:row>
                    <xdr:rowOff>184150</xdr:rowOff>
                  </to>
                </anchor>
              </controlPr>
            </control>
          </mc:Choice>
        </mc:AlternateContent>
        <mc:AlternateContent xmlns:mc="http://schemas.openxmlformats.org/markup-compatibility/2006">
          <mc:Choice Requires="x14">
            <control shapeId="1033" r:id="rId10" name="Option Button 9">
              <controlPr defaultSize="0" autoFill="0" autoLine="0" autoPict="0">
                <anchor moveWithCells="1">
                  <from>
                    <xdr:col>7</xdr:col>
                    <xdr:colOff>0</xdr:colOff>
                    <xdr:row>7</xdr:row>
                    <xdr:rowOff>0</xdr:rowOff>
                  </from>
                  <to>
                    <xdr:col>7</xdr:col>
                    <xdr:colOff>1143000</xdr:colOff>
                    <xdr:row>8</xdr:row>
                    <xdr:rowOff>12700</xdr:rowOff>
                  </to>
                </anchor>
              </controlPr>
            </control>
          </mc:Choice>
        </mc:AlternateContent>
        <mc:AlternateContent xmlns:mc="http://schemas.openxmlformats.org/markup-compatibility/2006">
          <mc:Choice Requires="x14">
            <control shapeId="1035" r:id="rId11" name="Option Button 11">
              <controlPr defaultSize="0" autoFill="0" autoLine="0" autoPict="0">
                <anchor moveWithCells="1">
                  <from>
                    <xdr:col>8</xdr:col>
                    <xdr:colOff>0</xdr:colOff>
                    <xdr:row>7</xdr:row>
                    <xdr:rowOff>12700</xdr:rowOff>
                  </from>
                  <to>
                    <xdr:col>9</xdr:col>
                    <xdr:colOff>12700</xdr:colOff>
                    <xdr:row>7</xdr:row>
                    <xdr:rowOff>184150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4" tint="0.59999389629810485"/>
  </sheetPr>
  <dimension ref="B2:AH75"/>
  <sheetViews>
    <sheetView showGridLines="0" zoomScale="70" zoomScaleNormal="70" workbookViewId="0">
      <selection activeCell="I34" sqref="I34"/>
    </sheetView>
  </sheetViews>
  <sheetFormatPr defaultRowHeight="14.5" x14ac:dyDescent="0.35"/>
  <cols>
    <col min="1" max="1" width="6.7265625" customWidth="1"/>
    <col min="2" max="2" width="30.81640625" bestFit="1" customWidth="1"/>
    <col min="3" max="16" width="25.7265625" customWidth="1"/>
  </cols>
  <sheetData>
    <row r="2" spans="2:34" ht="19" thickBot="1" x14ac:dyDescent="0.5">
      <c r="B2" s="164" t="s">
        <v>42</v>
      </c>
      <c r="C2" s="164"/>
      <c r="D2" s="164"/>
      <c r="E2" s="164"/>
      <c r="F2" s="164"/>
      <c r="G2" s="164"/>
      <c r="H2" s="164"/>
      <c r="I2" s="164"/>
      <c r="J2" s="164"/>
      <c r="K2" s="164"/>
      <c r="L2" s="164"/>
      <c r="M2" s="164"/>
      <c r="N2" s="164"/>
      <c r="O2" s="164"/>
      <c r="P2" s="37"/>
      <c r="Q2" s="37"/>
      <c r="R2" s="37"/>
      <c r="S2" s="37"/>
      <c r="T2" s="37"/>
      <c r="U2" s="37"/>
      <c r="V2" s="37"/>
      <c r="W2" s="37"/>
      <c r="X2" s="37"/>
      <c r="Y2" s="37"/>
      <c r="Z2" s="37"/>
      <c r="AA2" s="37"/>
      <c r="AB2" s="37"/>
      <c r="AC2" s="37"/>
      <c r="AD2" s="37"/>
      <c r="AE2" s="37"/>
      <c r="AF2" s="37"/>
      <c r="AG2" s="37"/>
      <c r="AH2" s="38"/>
    </row>
    <row r="3" spans="2:34" ht="18.5" x14ac:dyDescent="0.45">
      <c r="B3" s="39"/>
      <c r="C3" s="39"/>
      <c r="D3" s="39"/>
      <c r="E3" s="39"/>
      <c r="F3" s="39"/>
      <c r="G3" s="39"/>
      <c r="H3" s="39"/>
      <c r="I3" s="39"/>
      <c r="J3" s="39"/>
      <c r="K3" s="39"/>
      <c r="L3" s="39"/>
      <c r="M3" s="39"/>
      <c r="N3" s="39"/>
      <c r="O3" s="39"/>
      <c r="P3" s="37"/>
      <c r="Q3" s="37"/>
      <c r="R3" s="37"/>
      <c r="S3" s="37"/>
      <c r="T3" s="37"/>
      <c r="U3" s="37"/>
      <c r="V3" s="37"/>
      <c r="W3" s="37"/>
      <c r="X3" s="37"/>
      <c r="Y3" s="37"/>
      <c r="Z3" s="37"/>
      <c r="AA3" s="37"/>
      <c r="AB3" s="37"/>
      <c r="AC3" s="37"/>
      <c r="AD3" s="37"/>
      <c r="AE3" s="37"/>
      <c r="AF3" s="37"/>
      <c r="AG3" s="37"/>
      <c r="AH3" s="38"/>
    </row>
    <row r="4" spans="2:34" ht="15" customHeight="1" x14ac:dyDescent="0.45">
      <c r="B4" s="40" t="s">
        <v>50</v>
      </c>
      <c r="C4" s="55">
        <v>1000</v>
      </c>
      <c r="D4" s="39"/>
      <c r="E4" s="39"/>
      <c r="F4" s="39"/>
      <c r="G4" s="39"/>
      <c r="H4" s="39"/>
      <c r="I4" s="39"/>
      <c r="J4" s="39"/>
      <c r="K4" s="39"/>
      <c r="L4" s="39"/>
      <c r="M4" s="39"/>
      <c r="N4" s="39"/>
      <c r="O4" s="39"/>
      <c r="P4" s="37"/>
      <c r="Q4" s="37"/>
      <c r="R4" s="37"/>
      <c r="S4" s="37"/>
      <c r="T4" s="37"/>
      <c r="U4" s="37"/>
      <c r="V4" s="37"/>
      <c r="W4" s="37"/>
      <c r="X4" s="37"/>
      <c r="Y4" s="37"/>
      <c r="Z4" s="37"/>
      <c r="AA4" s="37"/>
      <c r="AB4" s="37"/>
      <c r="AC4" s="37"/>
      <c r="AD4" s="37"/>
      <c r="AE4" s="37"/>
      <c r="AF4" s="37"/>
      <c r="AG4" s="37"/>
      <c r="AH4" s="38"/>
    </row>
    <row r="5" spans="2:34" ht="15" customHeight="1" x14ac:dyDescent="0.45">
      <c r="B5" s="40" t="s">
        <v>122</v>
      </c>
      <c r="C5" s="55">
        <v>57</v>
      </c>
      <c r="D5" s="115" t="s">
        <v>123</v>
      </c>
      <c r="E5" s="39"/>
      <c r="F5" s="39"/>
      <c r="G5" s="39"/>
      <c r="H5" s="39"/>
      <c r="I5" s="39"/>
      <c r="J5" s="39"/>
      <c r="K5" s="39"/>
      <c r="L5" s="39"/>
      <c r="M5" s="39"/>
      <c r="N5" s="39"/>
      <c r="O5" s="39"/>
      <c r="P5" s="37"/>
      <c r="Q5" s="37"/>
      <c r="R5" s="37"/>
      <c r="S5" s="37"/>
      <c r="T5" s="37"/>
      <c r="U5" s="37"/>
      <c r="V5" s="37"/>
      <c r="W5" s="37"/>
      <c r="X5" s="37"/>
      <c r="Y5" s="37"/>
      <c r="Z5" s="37"/>
      <c r="AA5" s="37"/>
      <c r="AB5" s="37"/>
      <c r="AC5" s="37"/>
      <c r="AD5" s="37"/>
      <c r="AE5" s="37"/>
      <c r="AF5" s="37"/>
      <c r="AG5" s="37"/>
      <c r="AH5" s="38"/>
    </row>
    <row r="6" spans="2:34" ht="15" customHeight="1" x14ac:dyDescent="0.45">
      <c r="B6" s="39"/>
      <c r="C6" s="39"/>
      <c r="D6" s="39"/>
      <c r="E6" s="39"/>
      <c r="F6" s="39"/>
      <c r="G6" s="39"/>
      <c r="H6" s="39"/>
      <c r="I6" s="39"/>
      <c r="J6" s="39"/>
      <c r="K6" s="39"/>
      <c r="L6" s="39"/>
      <c r="M6" s="39"/>
      <c r="N6" s="39"/>
      <c r="O6" s="39"/>
      <c r="P6" s="37"/>
      <c r="Q6" s="37"/>
      <c r="R6" s="37"/>
      <c r="S6" s="37"/>
      <c r="T6" s="37"/>
      <c r="U6" s="37"/>
      <c r="V6" s="37"/>
      <c r="W6" s="37"/>
      <c r="X6" s="37"/>
      <c r="Y6" s="37"/>
      <c r="Z6" s="37"/>
      <c r="AA6" s="37"/>
      <c r="AB6" s="37"/>
      <c r="AC6" s="37"/>
      <c r="AD6" s="37"/>
      <c r="AE6" s="37"/>
      <c r="AF6" s="37"/>
      <c r="AG6" s="37"/>
      <c r="AH6" s="38"/>
    </row>
    <row r="7" spans="2:34" ht="15" customHeight="1" x14ac:dyDescent="0.45">
      <c r="B7" s="40" t="s">
        <v>99</v>
      </c>
      <c r="C7" s="39"/>
      <c r="D7" s="39"/>
      <c r="E7" s="39"/>
      <c r="F7" s="39"/>
      <c r="G7" s="39"/>
      <c r="H7" s="39"/>
      <c r="I7" s="39"/>
      <c r="J7" s="39"/>
      <c r="K7" s="39"/>
      <c r="L7" s="39"/>
      <c r="M7" s="39"/>
      <c r="N7" s="39"/>
      <c r="O7" s="39"/>
      <c r="P7" s="37"/>
      <c r="Q7" s="37"/>
      <c r="R7" s="37"/>
      <c r="S7" s="37"/>
      <c r="T7" s="37"/>
      <c r="U7" s="37"/>
      <c r="V7" s="37"/>
      <c r="W7" s="37"/>
      <c r="X7" s="37"/>
      <c r="Y7" s="37"/>
      <c r="Z7" s="37"/>
      <c r="AA7" s="37"/>
      <c r="AB7" s="37"/>
      <c r="AC7" s="37"/>
      <c r="AD7" s="37"/>
      <c r="AE7" s="37"/>
      <c r="AF7" s="37"/>
      <c r="AG7" s="37"/>
      <c r="AH7" s="38"/>
    </row>
    <row r="8" spans="2:34" x14ac:dyDescent="0.35">
      <c r="P8" s="38"/>
      <c r="Q8" s="38"/>
      <c r="R8" s="38"/>
      <c r="S8" s="38"/>
      <c r="T8" s="38"/>
      <c r="U8" s="38"/>
      <c r="V8" s="38"/>
      <c r="W8" s="38"/>
      <c r="X8" s="38"/>
      <c r="Y8" s="38"/>
      <c r="Z8" s="38"/>
      <c r="AA8" s="38"/>
      <c r="AB8" s="38"/>
      <c r="AC8" s="38"/>
      <c r="AD8" s="38"/>
      <c r="AE8" s="38"/>
      <c r="AF8" s="38"/>
      <c r="AG8" s="38"/>
      <c r="AH8" s="38"/>
    </row>
    <row r="9" spans="2:34" x14ac:dyDescent="0.35">
      <c r="B9" s="14" t="s">
        <v>0</v>
      </c>
      <c r="C9" s="173" t="s">
        <v>1</v>
      </c>
      <c r="D9" s="173"/>
      <c r="E9" s="173" t="s">
        <v>4</v>
      </c>
      <c r="F9" s="173"/>
      <c r="N9" s="38"/>
      <c r="O9" s="38"/>
      <c r="P9" s="38"/>
      <c r="Q9" s="38"/>
      <c r="R9" s="38"/>
      <c r="S9" s="38"/>
      <c r="T9" s="38"/>
      <c r="U9" s="38"/>
      <c r="V9" s="38"/>
      <c r="W9" s="38"/>
      <c r="X9" s="38"/>
      <c r="Y9" s="38"/>
      <c r="Z9" s="38"/>
      <c r="AA9" s="38"/>
      <c r="AB9" s="38"/>
      <c r="AC9" s="38"/>
      <c r="AD9" s="38"/>
      <c r="AE9" s="38"/>
      <c r="AF9" s="38"/>
    </row>
    <row r="10" spans="2:34" x14ac:dyDescent="0.35">
      <c r="B10" s="15"/>
      <c r="C10" s="3" t="s">
        <v>2</v>
      </c>
      <c r="D10" s="3" t="s">
        <v>3</v>
      </c>
      <c r="E10" s="3" t="s">
        <v>2</v>
      </c>
      <c r="F10" s="3" t="s">
        <v>3</v>
      </c>
      <c r="N10" s="38"/>
      <c r="O10" s="38"/>
      <c r="P10" s="38"/>
      <c r="Q10" s="38"/>
      <c r="R10" s="38"/>
      <c r="S10" s="38"/>
      <c r="T10" s="38"/>
      <c r="U10" s="38"/>
      <c r="V10" s="38"/>
      <c r="W10" s="38"/>
      <c r="X10" s="38"/>
      <c r="Y10" s="38"/>
      <c r="Z10" s="38"/>
      <c r="AA10" s="38"/>
      <c r="AB10" s="38"/>
      <c r="AC10" s="38"/>
      <c r="AD10" s="38"/>
      <c r="AE10" s="38"/>
      <c r="AF10" s="38"/>
    </row>
    <row r="11" spans="2:34" x14ac:dyDescent="0.35">
      <c r="B11" s="5" t="s">
        <v>6</v>
      </c>
      <c r="C11" s="6">
        <v>764</v>
      </c>
      <c r="D11" s="6">
        <v>764</v>
      </c>
      <c r="E11" s="6">
        <v>254</v>
      </c>
      <c r="F11" s="6">
        <v>248</v>
      </c>
      <c r="N11" s="38"/>
      <c r="O11" s="38"/>
      <c r="P11" s="38"/>
      <c r="Q11" s="38"/>
      <c r="R11" s="38"/>
      <c r="S11" s="38"/>
      <c r="T11" s="38"/>
      <c r="U11" s="38"/>
      <c r="V11" s="38"/>
      <c r="W11" s="38"/>
      <c r="X11" s="38"/>
      <c r="Y11" s="38"/>
      <c r="Z11" s="38"/>
      <c r="AA11" s="38"/>
      <c r="AB11" s="38"/>
      <c r="AC11" s="38"/>
      <c r="AD11" s="38"/>
      <c r="AE11" s="38"/>
      <c r="AF11" s="38"/>
    </row>
    <row r="12" spans="2:34" x14ac:dyDescent="0.35">
      <c r="B12" s="7" t="s">
        <v>102</v>
      </c>
      <c r="C12" s="4"/>
      <c r="D12" s="4"/>
      <c r="E12" s="4"/>
      <c r="F12" s="4"/>
    </row>
    <row r="13" spans="2:34" x14ac:dyDescent="0.35">
      <c r="B13" s="8" t="s">
        <v>5</v>
      </c>
      <c r="C13" s="4">
        <v>60</v>
      </c>
      <c r="D13" s="4">
        <v>60</v>
      </c>
      <c r="E13" s="9">
        <v>60</v>
      </c>
      <c r="F13" s="4">
        <v>60</v>
      </c>
    </row>
    <row r="14" spans="2:34" x14ac:dyDescent="0.35">
      <c r="B14" s="8" t="s">
        <v>7</v>
      </c>
      <c r="C14" s="4">
        <v>352</v>
      </c>
      <c r="D14" s="4">
        <v>362</v>
      </c>
      <c r="E14" s="12">
        <v>174</v>
      </c>
      <c r="F14" s="12">
        <v>158</v>
      </c>
    </row>
    <row r="15" spans="2:34" x14ac:dyDescent="0.35">
      <c r="B15" s="8" t="s">
        <v>8</v>
      </c>
      <c r="C15" s="10">
        <f>C14/C11</f>
        <v>0.4607329842931937</v>
      </c>
      <c r="D15" s="10">
        <f>D14/D11</f>
        <v>0.47382198952879578</v>
      </c>
      <c r="E15" s="53">
        <f>E14/E11</f>
        <v>0.68503937007874016</v>
      </c>
      <c r="F15" s="53">
        <f>F14/F11</f>
        <v>0.63709677419354838</v>
      </c>
    </row>
    <row r="16" spans="2:34" x14ac:dyDescent="0.35">
      <c r="B16" s="8" t="s">
        <v>48</v>
      </c>
      <c r="C16" s="52">
        <f>1-EXP(LN(1-C15)/C13*6)</f>
        <v>5.9886290970826761E-2</v>
      </c>
      <c r="D16" s="52">
        <f>1-EXP(LN(1-D15)/D13*6)</f>
        <v>6.2193433246420016E-2</v>
      </c>
      <c r="E16" s="52">
        <f>1-EXP(LN(1-E15)/E13*6)</f>
        <v>0.10910683493980688</v>
      </c>
      <c r="F16" s="52">
        <f>1-EXP(LN(1-F15)/F13*6)</f>
        <v>9.6394048143565336E-2</v>
      </c>
    </row>
    <row r="17" spans="2:8" x14ac:dyDescent="0.35">
      <c r="B17" s="7" t="s">
        <v>103</v>
      </c>
      <c r="C17" s="4"/>
      <c r="D17" s="4"/>
      <c r="E17" s="12"/>
      <c r="F17" s="12"/>
    </row>
    <row r="18" spans="2:8" x14ac:dyDescent="0.35">
      <c r="B18" s="8" t="s">
        <v>5</v>
      </c>
      <c r="C18" s="4">
        <v>60</v>
      </c>
      <c r="D18" s="4">
        <v>60</v>
      </c>
      <c r="E18" s="12">
        <v>60</v>
      </c>
      <c r="F18" s="12">
        <v>60</v>
      </c>
    </row>
    <row r="19" spans="2:8" x14ac:dyDescent="0.35">
      <c r="B19" s="11" t="s">
        <v>9</v>
      </c>
      <c r="C19" s="12">
        <v>526</v>
      </c>
      <c r="D19" s="12">
        <v>554</v>
      </c>
      <c r="E19" s="12">
        <v>228</v>
      </c>
      <c r="F19" s="12">
        <v>223</v>
      </c>
    </row>
    <row r="20" spans="2:8" x14ac:dyDescent="0.35">
      <c r="B20" s="11" t="s">
        <v>10</v>
      </c>
      <c r="C20" s="87">
        <f>C19/C11</f>
        <v>0.68848167539267013</v>
      </c>
      <c r="D20" s="53">
        <f>D19/D11</f>
        <v>0.72513089005235598</v>
      </c>
      <c r="E20" s="53">
        <f>E19/E11</f>
        <v>0.89763779527559051</v>
      </c>
      <c r="F20" s="53">
        <f>F19/F11</f>
        <v>0.89919354838709675</v>
      </c>
    </row>
    <row r="21" spans="2:8" x14ac:dyDescent="0.35">
      <c r="B21" s="13" t="s">
        <v>49</v>
      </c>
      <c r="C21" s="54">
        <f>1-EXP(LN(1-C20)/C18*6)</f>
        <v>0.11008534271921422</v>
      </c>
      <c r="D21" s="54">
        <f t="shared" ref="D21" si="0">1-EXP(LN(1-D20)/D18*6)</f>
        <v>0.12115437799941986</v>
      </c>
      <c r="E21" s="54">
        <f>1-EXP(LN(1-E20)/E18*6)</f>
        <v>0.20381505160771785</v>
      </c>
      <c r="F21" s="54">
        <f>1-EXP(LN(1-F20)/F18*6)</f>
        <v>0.20503349089703515</v>
      </c>
    </row>
    <row r="22" spans="2:8" x14ac:dyDescent="0.35">
      <c r="C22" s="2"/>
    </row>
    <row r="23" spans="2:8" ht="18.5" x14ac:dyDescent="0.45">
      <c r="B23" s="40" t="s">
        <v>98</v>
      </c>
      <c r="C23" s="90"/>
      <c r="D23" s="90"/>
      <c r="E23" s="39"/>
      <c r="F23" s="39"/>
      <c r="G23" s="39"/>
      <c r="H23" s="39"/>
    </row>
    <row r="25" spans="2:8" x14ac:dyDescent="0.35">
      <c r="B25" s="14" t="s">
        <v>0</v>
      </c>
      <c r="C25" s="173" t="s">
        <v>1</v>
      </c>
      <c r="D25" s="173"/>
    </row>
    <row r="26" spans="2:8" x14ac:dyDescent="0.35">
      <c r="B26" s="15"/>
      <c r="C26" s="3" t="s">
        <v>101</v>
      </c>
      <c r="D26" s="3" t="s">
        <v>100</v>
      </c>
      <c r="E26" s="36"/>
    </row>
    <row r="27" spans="2:8" x14ac:dyDescent="0.35">
      <c r="B27" s="5" t="s">
        <v>6</v>
      </c>
      <c r="C27" s="6">
        <v>131</v>
      </c>
      <c r="D27" s="6">
        <v>260</v>
      </c>
    </row>
    <row r="28" spans="2:8" x14ac:dyDescent="0.35">
      <c r="B28" s="7" t="s">
        <v>102</v>
      </c>
      <c r="C28" s="4"/>
      <c r="D28" s="4"/>
    </row>
    <row r="29" spans="2:8" x14ac:dyDescent="0.35">
      <c r="B29" s="8" t="s">
        <v>5</v>
      </c>
      <c r="C29" s="4">
        <f>3*12</f>
        <v>36</v>
      </c>
      <c r="D29" s="4">
        <f>3*12</f>
        <v>36</v>
      </c>
    </row>
    <row r="30" spans="2:8" x14ac:dyDescent="0.35">
      <c r="B30" s="8" t="s">
        <v>7</v>
      </c>
      <c r="C30" s="4">
        <v>26</v>
      </c>
      <c r="D30" s="4">
        <v>42</v>
      </c>
    </row>
    <row r="31" spans="2:8" x14ac:dyDescent="0.35">
      <c r="B31" s="8" t="s">
        <v>8</v>
      </c>
      <c r="C31" s="10">
        <f>C30/C27</f>
        <v>0.19847328244274809</v>
      </c>
      <c r="D31" s="10">
        <f>D30/D27</f>
        <v>0.16153846153846155</v>
      </c>
    </row>
    <row r="32" spans="2:8" x14ac:dyDescent="0.35">
      <c r="B32" s="8" t="s">
        <v>48</v>
      </c>
      <c r="C32" s="52">
        <f>1-EXP(LN(1-C31)/C29*6)</f>
        <v>3.6201305046674292E-2</v>
      </c>
      <c r="D32" s="52">
        <f>1-EXP(LN(1-D31)/D29*6)</f>
        <v>2.8937482431364847E-2</v>
      </c>
    </row>
    <row r="33" spans="2:4" x14ac:dyDescent="0.35">
      <c r="B33" s="7" t="s">
        <v>103</v>
      </c>
      <c r="C33" s="4"/>
      <c r="D33" s="4"/>
    </row>
    <row r="34" spans="2:4" x14ac:dyDescent="0.35">
      <c r="B34" s="8" t="s">
        <v>5</v>
      </c>
      <c r="C34" s="4">
        <f>3*12</f>
        <v>36</v>
      </c>
      <c r="D34" s="4">
        <f>3*12</f>
        <v>36</v>
      </c>
    </row>
    <row r="35" spans="2:4" x14ac:dyDescent="0.35">
      <c r="B35" s="11" t="s">
        <v>9</v>
      </c>
      <c r="C35" s="12">
        <v>96</v>
      </c>
      <c r="D35" s="12">
        <v>102</v>
      </c>
    </row>
    <row r="36" spans="2:4" x14ac:dyDescent="0.35">
      <c r="B36" s="11" t="s">
        <v>10</v>
      </c>
      <c r="C36" s="87">
        <f>C35/C27</f>
        <v>0.73282442748091603</v>
      </c>
      <c r="D36" s="53">
        <f>D35/D27</f>
        <v>0.3923076923076923</v>
      </c>
    </row>
    <row r="37" spans="2:4" x14ac:dyDescent="0.35">
      <c r="B37" s="13" t="s">
        <v>49</v>
      </c>
      <c r="C37" s="54">
        <f>1-EXP(LN(1-C36)/C34*6)</f>
        <v>0.19746104006594034</v>
      </c>
      <c r="D37" s="54">
        <f t="shared" ref="D37" si="1">1-EXP(LN(1-D36)/D34*6)</f>
        <v>7.9662136110369097E-2</v>
      </c>
    </row>
    <row r="38" spans="2:4" x14ac:dyDescent="0.35">
      <c r="C38" s="2"/>
    </row>
    <row r="39" spans="2:4" x14ac:dyDescent="0.35">
      <c r="B39" s="72" t="s">
        <v>117</v>
      </c>
      <c r="C39" s="2"/>
    </row>
    <row r="40" spans="2:4" x14ac:dyDescent="0.35">
      <c r="C40" s="2"/>
    </row>
    <row r="41" spans="2:4" x14ac:dyDescent="0.35">
      <c r="B41" s="100" t="s">
        <v>117</v>
      </c>
      <c r="C41" s="101" t="s">
        <v>111</v>
      </c>
      <c r="D41" s="101" t="s">
        <v>112</v>
      </c>
    </row>
    <row r="42" spans="2:4" x14ac:dyDescent="0.35">
      <c r="B42" s="102" t="s">
        <v>113</v>
      </c>
      <c r="C42" s="95">
        <f>IF(Notes!$H$7=1,Notes!C28,IF(Notes!$H$7=2,Notes!C34,IF(Notes!$H$7=3,Notes!C40,IF(Notes!$H$7=4,Notes!C46,IF(Notes!$H$7=5,"",IF(Notes!$H$7=6,""))))))</f>
        <v>4.0986459999999996</v>
      </c>
      <c r="D42" s="95">
        <f>IF(Notes!$H$7=1,Notes!D28,IF(Notes!$H$7=2,Notes!D34,IF(Notes!$H$7=3,Notes!D40,IF(Notes!$H$7=4,Notes!D46,IF(Notes!$H$7=5,"",IF(Notes!$H$7=6,""))))))</f>
        <v>3.603008</v>
      </c>
    </row>
    <row r="43" spans="2:4" x14ac:dyDescent="0.35">
      <c r="B43" s="5" t="s">
        <v>114</v>
      </c>
      <c r="C43" s="95">
        <f>IF(Notes!$H$7=1,Notes!C29,IF(Notes!$H$7=2,Notes!C35,IF(Notes!$H$7=3,Notes!C41,IF(Notes!$H$7=4,Notes!C47,IF(Notes!$H$7=5,"",IF(Notes!$H$7=6,""))))))</f>
        <v>-0.53144499999999995</v>
      </c>
      <c r="D43" s="95">
        <f>IF(Notes!$H$7=1,Notes!D29,IF(Notes!$H$7=2,Notes!D35,IF(Notes!$H$7=3,Notes!D41,IF(Notes!$H$7=4,Notes!D47,IF(Notes!$H$7=5,"",IF(Notes!$H$7=6,""))))))</f>
        <v>-0.25640869999999999</v>
      </c>
    </row>
    <row r="44" spans="2:4" x14ac:dyDescent="0.35">
      <c r="B44" s="5" t="s">
        <v>115</v>
      </c>
      <c r="C44" s="95">
        <f>IF(C42="","",1/EXP(C42)^(1/EXP(C43)))</f>
        <v>9.3647157891245175E-4</v>
      </c>
      <c r="D44" s="95">
        <f>IF(D42="","",1/EXP(D42)^(1/EXP(D43)))</f>
        <v>9.5034729716878211E-3</v>
      </c>
    </row>
    <row r="45" spans="2:4" x14ac:dyDescent="0.35">
      <c r="B45" s="103" t="s">
        <v>116</v>
      </c>
      <c r="C45" s="99">
        <f>IF(C43="","",1/EXP(C43))</f>
        <v>1.7013890403657153</v>
      </c>
      <c r="D45" s="99">
        <f>IF(D43="","",1/EXP(D43))</f>
        <v>1.292280775178716</v>
      </c>
    </row>
    <row r="46" spans="2:4" x14ac:dyDescent="0.35">
      <c r="C46" s="2"/>
    </row>
    <row r="47" spans="2:4" x14ac:dyDescent="0.35">
      <c r="C47" s="88"/>
      <c r="D47" s="36"/>
    </row>
    <row r="48" spans="2:4" x14ac:dyDescent="0.35">
      <c r="B48" s="72" t="s">
        <v>84</v>
      </c>
      <c r="C48" s="2"/>
    </row>
    <row r="49" spans="2:9" x14ac:dyDescent="0.35">
      <c r="C49" s="2"/>
    </row>
    <row r="50" spans="2:9" x14ac:dyDescent="0.35">
      <c r="B50" s="85" t="s">
        <v>48</v>
      </c>
      <c r="C50" s="73">
        <f>IF(Notes!$H$7=1,C16,IF(Notes!$H$7=2,D16,IF(Notes!$H$7=3,E16,IF(Notes!$H$7=4,F16,IF(Notes!$H$7=5,C32,IF(Notes!$H$7=6,D32))))))</f>
        <v>5.9886290970826761E-2</v>
      </c>
    </row>
    <row r="51" spans="2:9" x14ac:dyDescent="0.35">
      <c r="B51" s="85" t="s">
        <v>49</v>
      </c>
      <c r="C51" s="73">
        <f>IF(Notes!$H$7=1,C21,IF(Notes!$H$7=2,D21,IF(Notes!$H$7=3,E21,IF(Notes!$H$7=4,F21,IF(Notes!$H$7=5,C37,IF(Notes!$H$7=6,D37))))))</f>
        <v>0.11008534271921422</v>
      </c>
      <c r="E51" s="89"/>
    </row>
    <row r="52" spans="2:9" x14ac:dyDescent="0.35">
      <c r="D52" s="128"/>
      <c r="I52" s="36"/>
    </row>
    <row r="54" spans="2:9" x14ac:dyDescent="0.35">
      <c r="B54" s="121" t="s">
        <v>46</v>
      </c>
      <c r="C54" s="135" t="s">
        <v>111</v>
      </c>
      <c r="D54" s="131" t="s">
        <v>125</v>
      </c>
      <c r="E54" s="132" t="s">
        <v>112</v>
      </c>
    </row>
    <row r="55" spans="2:9" x14ac:dyDescent="0.35">
      <c r="B55" s="82">
        <v>0</v>
      </c>
      <c r="C55" s="119">
        <v>1</v>
      </c>
      <c r="D55" s="153">
        <f>1-'Life table adjustment'!F6</f>
        <v>1</v>
      </c>
      <c r="E55" s="97">
        <v>1</v>
      </c>
    </row>
    <row r="56" spans="2:9" x14ac:dyDescent="0.35">
      <c r="B56" s="83">
        <v>6</v>
      </c>
      <c r="C56" s="96">
        <f>IF(Notes!$J$21=2,C55*(1-C$50),EXP(-C$44*B56^C$45))</f>
        <v>0.98044974913736715</v>
      </c>
      <c r="D56" s="98">
        <f>1-'Life table adjustment'!F7</f>
        <v>0.98239965019443332</v>
      </c>
      <c r="E56" s="98">
        <f>IF(IF(Notes!$J$21=2,E55*(1-C$51),EXP(-D$44*B56^D$45))&gt;C56,C56,IF(Notes!$J$21=2,E55*(1-C$51),EXP(-D$44*B56^D$45)))</f>
        <v>0.90822253400207653</v>
      </c>
    </row>
    <row r="57" spans="2:9" x14ac:dyDescent="0.35">
      <c r="B57" s="83">
        <v>12</v>
      </c>
      <c r="C57" s="93">
        <f>IF(Notes!$J$21=2,C56*(1-C$50),EXP(-C$44*B57^C$45))</f>
        <v>0.9378081672600318</v>
      </c>
      <c r="D57" s="154">
        <f>1-'Life table adjustment'!F8</f>
        <v>0.9416698483193412</v>
      </c>
      <c r="E57" s="98">
        <f>IF(IF(Notes!$J$21=2,E56*(1-C$51),EXP(-D$44*B57^D$45))&gt;C57,C57,IF(Notes!$J$21=2,E56*(1-C$51),EXP(-D$44*B57^D$45)))</f>
        <v>0.78996278283674481</v>
      </c>
    </row>
    <row r="58" spans="2:9" x14ac:dyDescent="0.35">
      <c r="B58" s="83">
        <v>18</v>
      </c>
      <c r="C58" s="93">
        <f>IF(Notes!$J$21=2,C57*(1-C$50),EXP(-C$44*B58^C$45))</f>
        <v>0.87985557954309357</v>
      </c>
      <c r="D58" s="154">
        <f>1-'Life table adjustment'!F9</f>
        <v>0.88574699838357485</v>
      </c>
      <c r="E58" s="98">
        <f>IF(IF(Notes!$J$21=2,E57*(1-C$51),EXP(-D$44*B58^D$45))&gt;C58,C58,IF(Notes!$J$21=2,E57*(1-C$51),EXP(-D$44*B58^D$45)))</f>
        <v>0.6715611936902891</v>
      </c>
    </row>
    <row r="59" spans="2:9" x14ac:dyDescent="0.35">
      <c r="B59" s="83">
        <v>24</v>
      </c>
      <c r="C59" s="93">
        <f>IF(Notes!$J$21=2,C58*(1-C$50),EXP(-C$44*B59^C$45))</f>
        <v>0.81154177205843581</v>
      </c>
      <c r="D59" s="154">
        <f>1-'Life table adjustment'!F10</f>
        <v>0.81933749944955725</v>
      </c>
      <c r="E59" s="98">
        <f>IF(IF(Notes!$J$21=2,E58*(1-C$51),EXP(-D$44*B59^D$45))&gt;C59,C59,IF(Notes!$J$21=2,E58*(1-C$51),EXP(-D$44*B59^D$45)))</f>
        <v>0.56133657837939888</v>
      </c>
    </row>
    <row r="60" spans="2:9" x14ac:dyDescent="0.35">
      <c r="B60" s="83">
        <v>30</v>
      </c>
      <c r="C60" s="93">
        <f>IF(Notes!$J$21=2,C59*(1-C$50),EXP(-C$44*B60^C$45))</f>
        <v>0.73694075184850105</v>
      </c>
      <c r="D60" s="154">
        <f>1-'Life table adjustment'!F11</f>
        <v>0.7466580504818533</v>
      </c>
      <c r="E60" s="98">
        <f>IF(IF(Notes!$J$21=2,E59*(1-C$51),EXP(-D$44*B60^D$45))&gt;C60,C60,IF(Notes!$J$21=2,E59*(1-C$51),EXP(-D$44*B60^D$45)))</f>
        <v>0.46281027292165722</v>
      </c>
    </row>
    <row r="61" spans="2:9" x14ac:dyDescent="0.35">
      <c r="B61" s="83">
        <v>36</v>
      </c>
      <c r="C61" s="93">
        <f>IF(Notes!$J$21=2,C60*(1-C$50),EXP(-C$44*B61^C$45))</f>
        <v>0.65950502117439258</v>
      </c>
      <c r="D61" s="154">
        <f>1-'Life table adjustment'!F12</f>
        <v>0.67096725051215966</v>
      </c>
      <c r="E61" s="98">
        <f>IF(IF(Notes!$J$21=2,E60*(1-C$51),EXP(-D$44*B61^D$45))&gt;C61,C61,IF(Notes!$J$21=2,E60*(1-C$51),EXP(-D$44*B61^D$45)))</f>
        <v>0.37714363655761068</v>
      </c>
    </row>
    <row r="62" spans="2:9" x14ac:dyDescent="0.35">
      <c r="B62" s="83">
        <v>42</v>
      </c>
      <c r="C62" s="93">
        <f>IF(Notes!$J$21=2,C61*(1-C$50),EXP(-C$44*B62^C$45))</f>
        <v>0.582110758390046</v>
      </c>
      <c r="D62" s="154">
        <f>1-'Life table adjustment'!F13</f>
        <v>0.59525819762051613</v>
      </c>
      <c r="E62" s="98">
        <f>IF(IF(Notes!$J$21=2,E61*(1-C$51),EXP(-D$44*B62^D$45))&gt;C62,C62,IF(Notes!$J$21=2,E61*(1-C$51),EXP(-D$44*B62^D$45)))</f>
        <v>0.30419689522529519</v>
      </c>
    </row>
    <row r="63" spans="2:9" x14ac:dyDescent="0.35">
      <c r="B63" s="83">
        <v>48</v>
      </c>
      <c r="C63" s="93">
        <f>IF(Notes!$J$21=2,C62*(1-C$50),EXP(-C$44*B63^C$45))</f>
        <v>0.50706816832696266</v>
      </c>
      <c r="D63" s="154">
        <f>1-'Life table adjustment'!F14</f>
        <v>0.52170305462332611</v>
      </c>
      <c r="E63" s="98">
        <f>IF(IF(Notes!$J$21=2,E62*(1-C$51),EXP(-D$44*B63^D$45))&gt;C63,C63,IF(Notes!$J$21=2,E62*(1-C$51),EXP(-D$44*B63^D$45)))</f>
        <v>0.24311429959646735</v>
      </c>
    </row>
    <row r="64" spans="2:9" x14ac:dyDescent="0.35">
      <c r="B64" s="83">
        <v>54</v>
      </c>
      <c r="C64" s="93">
        <f>IF(Notes!$J$21=2,C63*(1-C$50),EXP(-C$44*B64^C$45))</f>
        <v>0.43613906525300844</v>
      </c>
      <c r="D64" s="154">
        <f>1-'Life table adjustment'!F15</f>
        <v>0.45219573571304361</v>
      </c>
      <c r="E64" s="98">
        <f>IF(IF(Notes!$J$21=2,E63*(1-C$51),EXP(-D$44*B64^D$45))&gt;C64,C64,IF(Notes!$J$21=2,E63*(1-C$51),EXP(-D$44*B64^D$45)))</f>
        <v>0.19267959927125564</v>
      </c>
    </row>
    <row r="65" spans="2:5" x14ac:dyDescent="0.35">
      <c r="B65" s="134">
        <v>60</v>
      </c>
      <c r="C65" s="133">
        <f>IF(Notes!$J$21=2,C64*(1-C$50),EXP(-C$44*B65^C$45))</f>
        <v>0.37057171310888559</v>
      </c>
      <c r="D65" s="154">
        <f>1-'Life table adjustment'!F16</f>
        <v>0.38785128742064812</v>
      </c>
      <c r="E65" s="53">
        <f>IF(IF(Notes!$J$21=2,E64*(1-C$51),EXP(-D$44*B65^D$45))&gt;C65,C65,IF(Notes!$J$21=2,E64*(1-C$51),EXP(-D$44*B65^D$45)))</f>
        <v>0.15153813516457895</v>
      </c>
    </row>
    <row r="66" spans="2:5" x14ac:dyDescent="0.35">
      <c r="B66" s="134">
        <v>66</v>
      </c>
      <c r="C66" s="133">
        <f>IF(Notes!$J$21=2,C65*(1-C$50),EXP(-C$44*B66^C$45))</f>
        <v>0.31115234209436188</v>
      </c>
      <c r="D66" s="154">
        <f>1-'Life table adjustment'!F17</f>
        <v>0.32960161923276354</v>
      </c>
      <c r="E66" s="53">
        <f>IF(IF(Notes!$J$21=2,E65*(1-C$51),EXP(-D$44*B66^D$45))&gt;C66,C66,IF(Notes!$J$21=2,E65*(1-C$51),EXP(-D$44*B66^D$45)))</f>
        <v>0.11833406231086935</v>
      </c>
    </row>
    <row r="67" spans="2:5" x14ac:dyDescent="0.35">
      <c r="B67" s="83">
        <v>72</v>
      </c>
      <c r="C67" s="93">
        <f>IF(Notes!$J$21=2,C66*(1-C$50),EXP(-C$44*B67^C$45))</f>
        <v>0.25826889521844942</v>
      </c>
      <c r="D67" s="154">
        <f>1-'Life table adjustment'!F18</f>
        <v>0.27770031902695125</v>
      </c>
      <c r="E67" s="98">
        <f>IF(IF(Notes!$J$21=2,E66*(1-C$51),EXP(-D$44*B67^D$45))&gt;C67,C67,IF(Notes!$J$21=2,E66*(1-C$51),EXP(-D$44*B67^D$45)))</f>
        <v>9.1791369623386951E-2</v>
      </c>
    </row>
    <row r="68" spans="2:5" x14ac:dyDescent="0.35">
      <c r="B68" s="83">
        <v>78</v>
      </c>
      <c r="C68" s="93">
        <f>IF(Notes!$J$21=2,C67*(1-C$50),EXP(-C$44*B68^C$45))</f>
        <v>0.21198144601712712</v>
      </c>
      <c r="D68" s="154">
        <f>1-'Life table adjustment'!F19</f>
        <v>0.23229662841837351</v>
      </c>
      <c r="E68" s="98">
        <f>IF(IF(Notes!$J$21=2,E67*(1-C$51),EXP(-D$44*B68^D$45))&gt;C68,C68,IF(Notes!$J$21=2,E67*(1-C$51),EXP(-D$44*B68^D$45)))</f>
        <v>7.0757335636385019E-2</v>
      </c>
    </row>
    <row r="69" spans="2:5" x14ac:dyDescent="0.35">
      <c r="B69" s="83">
        <v>84</v>
      </c>
      <c r="C69" s="93">
        <f>IF(Notes!$J$21=2,C68*(1-C$50),EXP(-C$44*B69^C$45))</f>
        <v>0.17209393613318552</v>
      </c>
      <c r="D69" s="154">
        <f>1-'Life table adjustment'!F20</f>
        <v>0.19313448820878454</v>
      </c>
      <c r="E69" s="98">
        <f>IF(IF(Notes!$J$21=2,E68*(1-C$51),EXP(-D$44*B69^D$45))&gt;C69,C69,IF(Notes!$J$21=2,E68*(1-C$51),EXP(-D$44*B69^D$45)))</f>
        <v>5.4221164244855583E-2</v>
      </c>
    </row>
    <row r="70" spans="2:5" x14ac:dyDescent="0.35">
      <c r="B70" s="83">
        <v>90</v>
      </c>
      <c r="C70" s="93">
        <f>IF(Notes!$J$21=2,C69*(1-C$50),EXP(-C$44*B70^C$45))</f>
        <v>0.13822274592852685</v>
      </c>
      <c r="D70" s="154">
        <f>1-'Life table adjustment'!F21</f>
        <v>0.15989656416857245</v>
      </c>
      <c r="E70" s="98">
        <f>IF(IF(Notes!$J$21=2,E69*(1-C$51),EXP(-D$44*B70^D$45))&gt;C70,C70,IF(Notes!$J$21=2,E69*(1-C$51),EXP(-D$44*B70^D$45)))</f>
        <v>4.1316696027328716E-2</v>
      </c>
    </row>
    <row r="71" spans="2:5" x14ac:dyDescent="0.35">
      <c r="B71" s="83">
        <v>96</v>
      </c>
      <c r="C71" s="93">
        <f>IF(Notes!$J$21=2,C70*(1-C$50),EXP(-C$44*B71^C$45))</f>
        <v>0.10985875909760034</v>
      </c>
      <c r="D71" s="154">
        <f>1-'Life table adjustment'!F22</f>
        <v>0.13204120530049113</v>
      </c>
      <c r="E71" s="98">
        <f>IF(IF(Notes!$J$21=2,E70*(1-C$51),EXP(-D$44*B71^D$45))&gt;C71,C71,IF(Notes!$J$21=2,E70*(1-C$51),EXP(-D$44*B71^D$45)))</f>
        <v>3.1315415028564088E-2</v>
      </c>
    </row>
    <row r="72" spans="2:5" x14ac:dyDescent="0.35">
      <c r="B72" s="83">
        <v>102</v>
      </c>
      <c r="C72" s="93">
        <f>IF(Notes!$J$21=2,C71*(1-C$50),EXP(-C$44*B72^C$45))</f>
        <v>8.6420779503057668E-2</v>
      </c>
      <c r="D72" s="154">
        <f>1-'Life table adjustment'!F23</f>
        <v>0.10904326739379477</v>
      </c>
      <c r="E72" s="98">
        <f>IF(IF(Notes!$J$21=2,E71*(1-C$51),EXP(-D$44*B72^D$45))&gt;C72,C72,IF(Notes!$J$21=2,E71*(1-C$51),EXP(-D$44*B72^D$45)))</f>
        <v>2.3614050531650273E-2</v>
      </c>
    </row>
    <row r="73" spans="2:5" x14ac:dyDescent="0.35">
      <c r="B73" s="83">
        <v>108</v>
      </c>
      <c r="C73" s="93">
        <f>IF(Notes!$J$21=2,C72*(1-C$50),EXP(-C$44*B73^C$45))</f>
        <v>6.7299257602637094E-2</v>
      </c>
      <c r="D73" s="154">
        <f>1-'Life table adjustment'!F24</f>
        <v>9.0267905835889284E-2</v>
      </c>
      <c r="E73" s="98">
        <f>IF(IF(Notes!$J$21=2,E72*(1-C$51),EXP(-D$44*B73^D$45))&gt;C73,C73,IF(Notes!$J$21=2,E72*(1-C$51),EXP(-D$44*B73^D$45)))</f>
        <v>1.7719680070984564E-2</v>
      </c>
    </row>
    <row r="74" spans="2:5" x14ac:dyDescent="0.35">
      <c r="B74" s="83">
        <v>114</v>
      </c>
      <c r="C74" s="93">
        <f>IF(Notes!$J$21=2,C73*(1-C$50),EXP(-C$44*B74^C$45))</f>
        <v>5.1890199540153926E-2</v>
      </c>
      <c r="D74" s="154">
        <f>1-'Life table adjustment'!F25</f>
        <v>7.5157646796928601E-2</v>
      </c>
      <c r="E74" s="98">
        <f>IF(IF(Notes!$J$21=2,E73*(1-C$51),EXP(-D$44*B74^D$45))&gt;C74,C74,IF(Notes!$J$21=2,E73*(1-C$51),EXP(-D$44*B74^D$45)))</f>
        <v>1.323423174049136E-2</v>
      </c>
    </row>
    <row r="75" spans="2:5" x14ac:dyDescent="0.35">
      <c r="B75" s="84">
        <v>120</v>
      </c>
      <c r="C75" s="94">
        <f>IF(Notes!$J$21=2,C74*(1-C$50),EXP(-C$44*B75^C$45))</f>
        <v>3.9619825988374116E-2</v>
      </c>
      <c r="D75" s="155">
        <f>1-'Life table adjustment'!F26</f>
        <v>6.3117658267291654E-2</v>
      </c>
      <c r="E75" s="116">
        <f>IF(IF(Notes!$J$21=2,E74*(1-C$51),EXP(-D$44*B75^D$45))&gt;C75,C75,IF(Notes!$J$21=2,E74*(1-C$51),EXP(-D$44*B75^D$45)))</f>
        <v>9.8395629148771892E-3</v>
      </c>
    </row>
  </sheetData>
  <mergeCells count="4">
    <mergeCell ref="C25:D25"/>
    <mergeCell ref="C9:D9"/>
    <mergeCell ref="E9:F9"/>
    <mergeCell ref="B2:O2"/>
  </mergeCell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4" tint="0.59999389629810485"/>
  </sheetPr>
  <dimension ref="A2:GY156"/>
  <sheetViews>
    <sheetView showGridLines="0" zoomScaleNormal="100" workbookViewId="0">
      <selection sqref="A1:XFD10"/>
    </sheetView>
  </sheetViews>
  <sheetFormatPr defaultRowHeight="14.5" x14ac:dyDescent="0.35"/>
  <cols>
    <col min="1" max="1" width="6.54296875" customWidth="1"/>
    <col min="2" max="2" width="34.54296875" customWidth="1"/>
    <col min="3" max="10" width="18.7265625" customWidth="1"/>
    <col min="11" max="11" width="22.26953125" bestFit="1" customWidth="1"/>
    <col min="12" max="12" width="25.453125" customWidth="1"/>
    <col min="13" max="13" width="20.54296875" bestFit="1" customWidth="1"/>
    <col min="14" max="14" width="23" customWidth="1"/>
    <col min="15" max="15" width="23" style="24" customWidth="1"/>
    <col min="16" max="16" width="22.1796875" style="24" bestFit="1" customWidth="1"/>
    <col min="17" max="17" width="19.54296875" customWidth="1"/>
    <col min="18" max="18" width="22.1796875" bestFit="1" customWidth="1"/>
    <col min="19" max="19" width="18.7265625" customWidth="1"/>
    <col min="20" max="20" width="22" bestFit="1" customWidth="1"/>
    <col min="21" max="21" width="15.26953125" bestFit="1" customWidth="1"/>
    <col min="22" max="22" width="20.1796875" customWidth="1"/>
    <col min="23" max="23" width="18.7265625" customWidth="1"/>
    <col min="24" max="24" width="22.26953125" bestFit="1" customWidth="1"/>
    <col min="25" max="43" width="18.7265625" customWidth="1"/>
    <col min="44" max="44" width="19.81640625" bestFit="1" customWidth="1"/>
    <col min="45" max="57" width="18.7265625" customWidth="1"/>
    <col min="58" max="58" width="21.54296875" bestFit="1" customWidth="1"/>
    <col min="59" max="209" width="18.7265625" customWidth="1"/>
  </cols>
  <sheetData>
    <row r="2" spans="2:32" ht="19" thickBot="1" x14ac:dyDescent="0.5">
      <c r="B2" s="164" t="s">
        <v>40</v>
      </c>
      <c r="C2" s="164"/>
      <c r="D2" s="164"/>
      <c r="E2" s="164"/>
      <c r="F2" s="164"/>
      <c r="G2" s="164"/>
      <c r="H2" s="164"/>
      <c r="I2" s="164"/>
      <c r="J2" s="164"/>
      <c r="K2" s="164"/>
      <c r="L2" s="164"/>
      <c r="M2" s="164"/>
      <c r="N2" s="164"/>
      <c r="O2" s="164"/>
      <c r="P2" s="164"/>
      <c r="Q2" s="164"/>
      <c r="R2" s="164"/>
      <c r="S2" s="164"/>
      <c r="T2" s="164"/>
      <c r="U2" s="164"/>
      <c r="V2" s="164"/>
      <c r="W2" s="164"/>
      <c r="X2" s="164"/>
      <c r="Y2" s="164"/>
      <c r="Z2" s="164"/>
      <c r="AA2" s="164"/>
      <c r="AB2" s="164"/>
      <c r="AC2" s="164"/>
      <c r="AD2" s="164"/>
      <c r="AE2" s="164"/>
      <c r="AF2" s="164"/>
    </row>
    <row r="3" spans="2:32" x14ac:dyDescent="0.35">
      <c r="L3" s="126"/>
      <c r="M3" s="126"/>
      <c r="O3" s="120"/>
      <c r="P3"/>
      <c r="Q3" s="120"/>
      <c r="S3" s="106"/>
    </row>
    <row r="4" spans="2:32" x14ac:dyDescent="0.35">
      <c r="B4" s="1" t="s">
        <v>51</v>
      </c>
      <c r="F4" s="22"/>
      <c r="G4" s="22"/>
      <c r="H4" s="23"/>
      <c r="I4" s="150"/>
      <c r="J4" s="23"/>
      <c r="K4" s="123"/>
      <c r="L4" s="67"/>
      <c r="M4" s="127"/>
      <c r="N4" s="128"/>
      <c r="O4" s="122"/>
      <c r="S4" s="67"/>
      <c r="T4" s="67"/>
      <c r="Y4" s="67"/>
    </row>
    <row r="5" spans="2:32" x14ac:dyDescent="0.35">
      <c r="C5" s="36"/>
      <c r="D5" s="36"/>
      <c r="I5" s="130"/>
      <c r="K5" s="106"/>
      <c r="N5" s="106"/>
      <c r="O5"/>
      <c r="P5"/>
      <c r="W5" s="67"/>
    </row>
    <row r="6" spans="2:32" ht="15" customHeight="1" x14ac:dyDescent="0.35">
      <c r="B6" s="188" t="s">
        <v>46</v>
      </c>
      <c r="C6" s="169" t="s">
        <v>53</v>
      </c>
      <c r="D6" s="171" t="s">
        <v>81</v>
      </c>
      <c r="E6" s="171" t="s">
        <v>15</v>
      </c>
      <c r="F6" s="171"/>
      <c r="G6" s="169" t="s">
        <v>11</v>
      </c>
      <c r="H6" s="169"/>
      <c r="I6" s="187" t="s">
        <v>136</v>
      </c>
      <c r="J6" s="187"/>
      <c r="O6"/>
      <c r="P6"/>
    </row>
    <row r="7" spans="2:32" x14ac:dyDescent="0.35">
      <c r="B7" s="189"/>
      <c r="C7" s="170"/>
      <c r="D7" s="172"/>
      <c r="E7" s="56" t="s">
        <v>12</v>
      </c>
      <c r="F7" s="56" t="s">
        <v>13</v>
      </c>
      <c r="G7" s="140" t="s">
        <v>132</v>
      </c>
      <c r="H7" s="140" t="s">
        <v>133</v>
      </c>
      <c r="I7" s="66" t="s">
        <v>12</v>
      </c>
      <c r="J7" s="141" t="s">
        <v>13</v>
      </c>
      <c r="O7"/>
      <c r="P7"/>
    </row>
    <row r="8" spans="2:32" x14ac:dyDescent="0.35">
      <c r="B8" s="82">
        <v>0</v>
      </c>
      <c r="C8" s="107">
        <v>1000</v>
      </c>
      <c r="D8" s="47"/>
      <c r="E8" s="19"/>
      <c r="F8" s="19"/>
      <c r="G8" s="47"/>
      <c r="H8" s="47"/>
      <c r="I8" s="47"/>
      <c r="J8" s="47"/>
      <c r="O8"/>
      <c r="P8"/>
    </row>
    <row r="9" spans="2:32" x14ac:dyDescent="0.35">
      <c r="B9" s="83">
        <v>6</v>
      </c>
      <c r="C9" s="19">
        <f>C8*'Progression estimates'!C8</f>
        <v>908.22253400207649</v>
      </c>
      <c r="D9" s="19">
        <v>0</v>
      </c>
      <c r="E9" s="19">
        <f>C8*'Progression estimates'!D8</f>
        <v>72.227215135290621</v>
      </c>
      <c r="F9" s="19">
        <f>F8*'Progression estimates'!J8+E9</f>
        <v>72.227215135290621</v>
      </c>
      <c r="G9" s="19">
        <f>C8*'Progression estimates'!E8+(D8+F8)*'Progression estimates'!K8</f>
        <v>17.600349805566683</v>
      </c>
      <c r="H9" s="19">
        <f>C8*'Progression estimates'!F8+(D8+F8)*'Progression estimates'!L8</f>
        <v>1.9499010570661612</v>
      </c>
      <c r="I9" s="19">
        <f>C8*'Progression estimates'!$C33</f>
        <v>89.827564940857314</v>
      </c>
      <c r="J9" s="19">
        <f>J8*'Progression estimates'!J8+I9</f>
        <v>89.827564940857314</v>
      </c>
      <c r="K9" s="67"/>
      <c r="O9"/>
      <c r="P9"/>
    </row>
    <row r="10" spans="2:32" x14ac:dyDescent="0.35">
      <c r="B10" s="83">
        <v>12</v>
      </c>
      <c r="C10" s="19">
        <f>C9*'Progression estimates'!C9</f>
        <v>789.96278283674485</v>
      </c>
      <c r="D10" s="19">
        <f>C9*'Progression estimates'!D9</f>
        <v>78.759465117459541</v>
      </c>
      <c r="E10" s="19">
        <v>0</v>
      </c>
      <c r="F10" s="19">
        <f>F9*'Progression estimates'!J9+E10</f>
        <v>69.08591930582746</v>
      </c>
      <c r="G10" s="19">
        <f>C9*'Progression estimates'!E9+(D9+F9)*'Progression estimates'!K9</f>
        <v>40.729801875092122</v>
      </c>
      <c r="H10" s="19">
        <f>C9*'Progression estimates'!F9+(D9+F9)*'Progression estimates'!L9</f>
        <v>1.9117800022432048</v>
      </c>
      <c r="I10" s="19">
        <v>0</v>
      </c>
      <c r="J10" s="19">
        <f>J9*'Progression estimates'!J9+I10</f>
        <v>85.920797185919</v>
      </c>
      <c r="K10" s="67"/>
      <c r="O10"/>
      <c r="P10"/>
    </row>
    <row r="11" spans="2:32" x14ac:dyDescent="0.35">
      <c r="B11" s="83">
        <v>18</v>
      </c>
      <c r="C11" s="19">
        <f>C10*'Progression estimates'!C10</f>
        <v>671.56119369028909</v>
      </c>
      <c r="D11" s="19">
        <f>C10*'Progression estimates'!D10</f>
        <v>69.585222363024513</v>
      </c>
      <c r="E11" s="19">
        <v>0</v>
      </c>
      <c r="F11" s="19">
        <f>F10*'Progression estimates'!J10+E11</f>
        <v>64.816700996208979</v>
      </c>
      <c r="G11" s="19">
        <f>C10*'Progression estimates'!E10+(D10+F10)*'Progression estimates'!K10</f>
        <v>55.922849935766351</v>
      </c>
      <c r="H11" s="19">
        <f>C10*'Progression estimates'!F10+(D10+F10)*'Progression estimates'!L10</f>
        <v>2.0297377811719057</v>
      </c>
      <c r="I11" s="19">
        <v>0</v>
      </c>
      <c r="J11" s="19">
        <f>J10*'Progression estimates'!J10+I11</f>
        <v>80.61125445696814</v>
      </c>
      <c r="O11"/>
      <c r="P11"/>
    </row>
    <row r="12" spans="2:32" x14ac:dyDescent="0.35">
      <c r="B12" s="83">
        <v>24</v>
      </c>
      <c r="C12" s="19">
        <f>C11*'Progression estimates'!C11</f>
        <v>561.33657837939882</v>
      </c>
      <c r="D12" s="19">
        <f>C11*'Progression estimates'!D11</f>
        <v>58.083214873617159</v>
      </c>
      <c r="E12" s="19">
        <v>0</v>
      </c>
      <c r="F12" s="19">
        <f>F11*'Progression estimates'!J11+E12</f>
        <v>59.784198234852354</v>
      </c>
      <c r="G12" s="19">
        <f>C11*'Progression estimates'!E11+(D11+F11)*'Progression estimates'!K11</f>
        <v>60.832263847610555</v>
      </c>
      <c r="H12" s="19">
        <f>C11*'Progression estimates'!F11+(D11+F11)*'Progression estimates'!L11</f>
        <v>1.7443799766492079</v>
      </c>
      <c r="I12" s="19">
        <v>0</v>
      </c>
      <c r="J12" s="19">
        <f>J11*'Progression estimates'!J11+I12</f>
        <v>74.352429888361343</v>
      </c>
      <c r="O12"/>
      <c r="P12"/>
    </row>
    <row r="13" spans="2:32" x14ac:dyDescent="0.35">
      <c r="B13" s="83">
        <v>30</v>
      </c>
      <c r="C13" s="19">
        <f>C12*'Progression estimates'!C12</f>
        <v>462.81027292165714</v>
      </c>
      <c r="D13" s="19">
        <f>C12*'Progression estimates'!D12</f>
        <v>46.925410876505254</v>
      </c>
      <c r="E13" s="19">
        <v>0</v>
      </c>
      <c r="F13" s="19">
        <f>F12*'Progression estimates'!J12+E13</f>
        <v>54.288532658155681</v>
      </c>
      <c r="G13" s="19">
        <f>C12*'Progression estimates'!E12+(D12+F12)*'Progression estimates'!K12</f>
        <v>60.827641333598351</v>
      </c>
      <c r="H13" s="19">
        <f>C12*'Progression estimates'!F12+(D12+F12)*'Progression estimates'!L12</f>
        <v>1.6082214158132575</v>
      </c>
      <c r="I13" s="19">
        <v>0</v>
      </c>
      <c r="J13" s="19">
        <f>J12*'Progression estimates'!J12+I13</f>
        <v>67.51757884835844</v>
      </c>
      <c r="O13"/>
      <c r="P13"/>
    </row>
    <row r="14" spans="2:32" x14ac:dyDescent="0.35">
      <c r="B14" s="83">
        <v>36</v>
      </c>
      <c r="C14" s="19">
        <f>C13*'Progression estimates'!C13</f>
        <v>377.14363655761059</v>
      </c>
      <c r="D14" s="19">
        <f>C13*'Progression estimates'!D13</f>
        <v>37.035791133574598</v>
      </c>
      <c r="E14" s="19">
        <v>0</v>
      </c>
      <c r="F14" s="19">
        <f>F13*'Progression estimates'!J13+E14</f>
        <v>48.58404124135626</v>
      </c>
      <c r="G14" s="19">
        <f>C13*'Progression estimates'!E13+(D13+F13)*'Progression estimates'!K13</f>
        <v>57.93063287485937</v>
      </c>
      <c r="H14" s="19">
        <f>C13*'Progression estimates'!F13+(D13+F13)*'Progression estimates'!L13</f>
        <v>1.3354983706077717</v>
      </c>
      <c r="I14" s="19">
        <v>0</v>
      </c>
      <c r="J14" s="19">
        <f>J13*'Progression estimates'!J13+I14</f>
        <v>60.423015223867516</v>
      </c>
      <c r="O14"/>
      <c r="P14"/>
    </row>
    <row r="15" spans="2:32" x14ac:dyDescent="0.35">
      <c r="B15" s="83">
        <v>42</v>
      </c>
      <c r="C15" s="19">
        <f>C14*'Progression estimates'!C14</f>
        <v>304.19689522529512</v>
      </c>
      <c r="D15" s="19">
        <f>C14*'Progression estimates'!D14</f>
        <v>28.688164402594936</v>
      </c>
      <c r="E15" s="19">
        <v>0</v>
      </c>
      <c r="F15" s="19">
        <f>F14*'Progression estimates'!J14+E15</f>
        <v>42.882604657502306</v>
      </c>
      <c r="G15" s="19">
        <f>C14*'Progression estimates'!E14+(D14+F14)*'Progression estimates'!K14</f>
        <v>53.123756182092556</v>
      </c>
      <c r="H15" s="19">
        <f>C14*'Progression estimates'!F14+(D14+F14)*'Progression estimates'!L14</f>
        <v>1.1824831514368377</v>
      </c>
      <c r="I15" s="19">
        <v>0</v>
      </c>
      <c r="J15" s="19">
        <f>J14*'Progression estimates'!J14+I15</f>
        <v>53.332250834945597</v>
      </c>
      <c r="O15"/>
      <c r="P15"/>
    </row>
    <row r="16" spans="2:32" x14ac:dyDescent="0.35">
      <c r="B16" s="83">
        <v>48</v>
      </c>
      <c r="C16" s="19">
        <f>C15*'Progression estimates'!C15</f>
        <v>243.11429959646728</v>
      </c>
      <c r="D16" s="19">
        <f>C15*'Progression estimates'!D15</f>
        <v>21.867166987739679</v>
      </c>
      <c r="E16" s="19">
        <v>0</v>
      </c>
      <c r="F16" s="19">
        <f>F15*'Progression estimates'!J15+E16</f>
        <v>37.354409763715502</v>
      </c>
      <c r="G16" s="19">
        <f>C15*'Progression estimates'!E15+(D15+F15)*'Progression estimates'!K15</f>
        <v>47.481761643910481</v>
      </c>
      <c r="H16" s="19">
        <f>C15*'Progression estimates'!F15+(D15+F15)*'Progression estimates'!L15</f>
        <v>0.96018584374693405</v>
      </c>
      <c r="I16" s="19">
        <v>0</v>
      </c>
      <c r="J16" s="19">
        <f>J15*'Progression estimates'!J15+I16</f>
        <v>46.456943723946161</v>
      </c>
      <c r="O16"/>
      <c r="P16"/>
    </row>
    <row r="17" spans="2:51" x14ac:dyDescent="0.35">
      <c r="B17" s="83">
        <v>54</v>
      </c>
      <c r="C17" s="19">
        <f>C16*'Progression estimates'!C16</f>
        <v>192.67959927125557</v>
      </c>
      <c r="D17" s="19">
        <f>C16*'Progression estimates'!D16</f>
        <v>16.427676631089774</v>
      </c>
      <c r="E17" s="19">
        <v>0</v>
      </c>
      <c r="F17" s="19">
        <f>F16*'Progression estimates'!J16+E17</f>
        <v>32.129244892611098</v>
      </c>
      <c r="G17" s="19">
        <f>C16*'Progression estimates'!E16+(D16+F16)*'Progression estimates'!K16</f>
        <v>41.443256524405584</v>
      </c>
      <c r="H17" s="19">
        <f>C16*'Progression estimates'!F16+(D16+F16)*'Progression estimates'!L16</f>
        <v>0.84772894050829917</v>
      </c>
      <c r="I17" s="19">
        <v>0</v>
      </c>
      <c r="J17" s="19">
        <f>J16*'Progression estimates'!J16+I17</f>
        <v>39.958509083947376</v>
      </c>
      <c r="O17"/>
      <c r="P17"/>
    </row>
    <row r="18" spans="2:51" x14ac:dyDescent="0.35">
      <c r="B18" s="83">
        <v>60</v>
      </c>
      <c r="C18" s="19">
        <f>C17*'Progression estimates'!C17</f>
        <v>151.5381351645789</v>
      </c>
      <c r="D18" s="19">
        <f>C17*'Progression estimates'!D17</f>
        <v>12.174806123223469</v>
      </c>
      <c r="E18" s="19">
        <v>0</v>
      </c>
      <c r="F18" s="19">
        <f>F17*'Progression estimates'!J17+E18</f>
        <v>27.299066443045902</v>
      </c>
      <c r="G18" s="19">
        <f>C17*'Progression estimates'!E17+(D17+F17)*'Progression estimates'!K17</f>
        <v>35.590095167292276</v>
      </c>
      <c r="H18" s="19">
        <f>C17*'Progression estimates'!F17+(D17+F17)*'Progression estimates'!L17</f>
        <v>0.67641056250326803</v>
      </c>
      <c r="I18" s="19">
        <v>0</v>
      </c>
      <c r="J18" s="19">
        <f>J17*'Progression estimates'!J17+I18</f>
        <v>33.951311277116119</v>
      </c>
      <c r="O18"/>
      <c r="P18"/>
    </row>
    <row r="19" spans="2:51" x14ac:dyDescent="0.35">
      <c r="B19" s="83">
        <v>66</v>
      </c>
      <c r="C19" s="19">
        <f>C18*'Progression estimates'!C18</f>
        <v>118.33406231086931</v>
      </c>
      <c r="D19" s="19">
        <f>C18*'Progression estimates'!D18</f>
        <v>8.9056702566732167</v>
      </c>
      <c r="E19" s="19">
        <v>0</v>
      </c>
      <c r="F19" s="19">
        <f>F18*'Progression estimates'!J18+E19</f>
        <v>22.921793974726505</v>
      </c>
      <c r="G19" s="19">
        <f>C18*'Progression estimates'!E18+(D18+F18)*'Progression estimates'!K18</f>
        <v>30.024920080595233</v>
      </c>
      <c r="H19" s="19">
        <f>C18*'Progression estimates'!F18+(D18+F18)*'Progression estimates'!L18</f>
        <v>0.60292590465249873</v>
      </c>
      <c r="I19" s="19">
        <v>0</v>
      </c>
      <c r="J19" s="19">
        <f>J18*'Progression estimates'!J18+I19</f>
        <v>28.507383719127414</v>
      </c>
      <c r="O19"/>
      <c r="P19"/>
    </row>
    <row r="20" spans="2:51" x14ac:dyDescent="0.35">
      <c r="B20" s="83">
        <v>72</v>
      </c>
      <c r="C20" s="19">
        <f>C19*'Progression estimates'!C19</f>
        <v>91.791369623386927</v>
      </c>
      <c r="D20" s="19">
        <f>C19*'Progression estimates'!D19</f>
        <v>6.430637429579324</v>
      </c>
      <c r="E20" s="19">
        <v>0</v>
      </c>
      <c r="F20" s="19">
        <f>F19*'Progression estimates'!J19+E20</f>
        <v>19.026006252854096</v>
      </c>
      <c r="G20" s="19">
        <f>C19*'Progression estimates'!E19+(D19+F19)*'Progression estimates'!K19</f>
        <v>25.047468439333905</v>
      </c>
      <c r="H20" s="19">
        <f>C19*'Progression estimates'!F19+(D19+F19)*'Progression estimates'!L19</f>
        <v>0.47398210882150849</v>
      </c>
      <c r="I20" s="19">
        <v>0</v>
      </c>
      <c r="J20" s="19">
        <f>J19*'Progression estimates'!J19+I20</f>
        <v>23.662269257400077</v>
      </c>
      <c r="O20"/>
      <c r="P20"/>
    </row>
    <row r="21" spans="2:51" x14ac:dyDescent="0.35">
      <c r="B21" s="83">
        <v>78</v>
      </c>
      <c r="C21" s="19">
        <f>C20*'Progression estimates'!C20</f>
        <v>70.757335636385008</v>
      </c>
      <c r="D21" s="19">
        <f>C20*'Progression estimates'!D20</f>
        <v>4.5830077998623517</v>
      </c>
      <c r="E21" s="19">
        <v>0</v>
      </c>
      <c r="F21" s="19">
        <f>F20*'Progression estimates'!J20+E21</f>
        <v>15.616128740549961</v>
      </c>
      <c r="G21" s="19">
        <f>C20*'Progression estimates'!E20+(D20+F20)*'Progression estimates'!K20</f>
        <v>20.612209287166184</v>
      </c>
      <c r="H21" s="19">
        <f>C20*'Progression estimates'!F20+(D20+F20)*'Progression estimates'!L20</f>
        <v>0.40120564713609874</v>
      </c>
      <c r="I21" s="19">
        <v>0</v>
      </c>
      <c r="J21" s="19">
        <f>J20*'Progression estimates'!J20+I21</f>
        <v>19.421471753258064</v>
      </c>
      <c r="O21"/>
      <c r="P21"/>
    </row>
    <row r="22" spans="2:51" x14ac:dyDescent="0.35">
      <c r="B22" s="83">
        <v>84</v>
      </c>
      <c r="C22" s="19">
        <f>C21*'Progression estimates'!C21</f>
        <v>54.221164244855572</v>
      </c>
      <c r="D22" s="19">
        <f>C21*'Progression estimates'!D21</f>
        <v>3.2221102904948848</v>
      </c>
      <c r="E22" s="19">
        <v>0</v>
      </c>
      <c r="F22" s="19">
        <f>F21*'Progression estimates'!J21+E22</f>
        <v>12.677718322134066</v>
      </c>
      <c r="G22" s="19">
        <f>C21*'Progression estimates'!E21+(D21+F21)*'Progression estimates'!K21</f>
        <v>16.803593820515395</v>
      </c>
      <c r="H22" s="19">
        <f>C21*'Progression estimates'!F21+(D21+F21)*'Progression estimates'!L21</f>
        <v>0.31123981764812558</v>
      </c>
      <c r="I22" s="19">
        <v>0</v>
      </c>
      <c r="J22" s="19">
        <f>J21*'Progression estimates'!J21+I22</f>
        <v>15.767028588188865</v>
      </c>
      <c r="O22"/>
      <c r="P22"/>
    </row>
    <row r="23" spans="2:51" x14ac:dyDescent="0.35">
      <c r="B23" s="83">
        <v>90</v>
      </c>
      <c r="C23" s="19">
        <f>C22*'Progression estimates'!C22</f>
        <v>41.31669602732871</v>
      </c>
      <c r="D23" s="19">
        <f>C22*'Progression estimates'!D22</f>
        <v>2.232765259706071</v>
      </c>
      <c r="E23" s="19">
        <v>0</v>
      </c>
      <c r="F23" s="19">
        <f>F22*'Progression estimates'!J22+E23</f>
        <v>10.182514724037711</v>
      </c>
      <c r="G23" s="19">
        <f>C22*'Progression estimates'!E22+(D22+F22)*'Progression estimates'!K22</f>
        <v>13.543046818439826</v>
      </c>
      <c r="H23" s="19">
        <f>C22*'Progression estimates'!F22+(D22+F22)*'Progression estimates'!L22</f>
        <v>0.25802915077540506</v>
      </c>
      <c r="I23" s="19">
        <v>0</v>
      </c>
      <c r="J23" s="19">
        <f>J22*'Progression estimates'!J22+I23</f>
        <v>12.663793016544265</v>
      </c>
      <c r="O23"/>
      <c r="P23"/>
    </row>
    <row r="24" spans="2:51" x14ac:dyDescent="0.35">
      <c r="B24" s="83">
        <v>96</v>
      </c>
      <c r="C24" s="19">
        <f>C23*'Progression estimates'!C23</f>
        <v>31.315415028564082</v>
      </c>
      <c r="D24" s="19">
        <f>C23*'Progression estimates'!D23</f>
        <v>1.5228919019185736</v>
      </c>
      <c r="E24" s="19">
        <v>0</v>
      </c>
      <c r="F24" s="19">
        <f>F23*'Progression estimates'!J23+E24</f>
        <v>8.0930126554876907</v>
      </c>
      <c r="G24" s="19">
        <f>C23*'Progression estimates'!E23+(D23+F23)*'Progression estimates'!K23</f>
        <v>10.82834423831731</v>
      </c>
      <c r="H24" s="19">
        <f>C23*'Progression estimates'!F23+(D23+F23)*'Progression estimates'!L23</f>
        <v>0.19772133243748874</v>
      </c>
      <c r="I24" s="19">
        <v>0</v>
      </c>
      <c r="J24" s="19">
        <f>J23*'Progression estimates'!J23+I24</f>
        <v>10.065120446860433</v>
      </c>
      <c r="O24"/>
      <c r="P24"/>
    </row>
    <row r="25" spans="2:51" x14ac:dyDescent="0.35">
      <c r="B25" s="83">
        <v>102</v>
      </c>
      <c r="C25" s="19">
        <f>C24*'Progression estimates'!C24</f>
        <v>23.614050531650268</v>
      </c>
      <c r="D25" s="19">
        <f>C24*'Progression estimates'!D24</f>
        <v>1.0203309183163456</v>
      </c>
      <c r="E25" s="19">
        <v>0</v>
      </c>
      <c r="F25" s="19">
        <f>F24*'Progression estimates'!J24+E25</f>
        <v>6.3663968896098213</v>
      </c>
      <c r="G25" s="19">
        <f>C24*'Progression estimates'!E24+(D24+F24)*'Progression estimates'!K24</f>
        <v>8.5686016664451117</v>
      </c>
      <c r="H25" s="19">
        <f>C24*'Progression estimates'!F24+(D24+F24)*'Progression estimates'!L24</f>
        <v>0.16395130533363511</v>
      </c>
      <c r="I25" s="19">
        <v>0</v>
      </c>
      <c r="J25" s="19">
        <f>J24*'Progression estimates'!J24+I25</f>
        <v>7.9177624247245237</v>
      </c>
      <c r="O25"/>
      <c r="P25"/>
    </row>
    <row r="26" spans="2:51" x14ac:dyDescent="0.35">
      <c r="B26" s="83">
        <v>108</v>
      </c>
      <c r="C26" s="19">
        <f>C25*'Progression estimates'!C25</f>
        <v>17.719680070984559</v>
      </c>
      <c r="D26" s="19">
        <f>C25*'Progression estimates'!D25</f>
        <v>0.66950918314605401</v>
      </c>
      <c r="E26" s="19">
        <v>0</v>
      </c>
      <c r="F26" s="19">
        <f>F25*'Progression estimates'!J25+E26</f>
        <v>4.957763477004038</v>
      </c>
      <c r="G26" s="19">
        <f>C25*'Progression estimates'!E25+(D25+F25)*'Progression estimates'!K25</f>
        <v>6.7350795173218607</v>
      </c>
      <c r="H26" s="19">
        <f>C25*'Progression estimates'!F25+(D25+F25)*'Progression estimates'!L25</f>
        <v>0.12417430286988258</v>
      </c>
      <c r="I26" s="19">
        <v>0</v>
      </c>
      <c r="J26" s="19">
        <f>J25*'Progression estimates'!J25+I26</f>
        <v>6.1658727926558745</v>
      </c>
      <c r="O26"/>
      <c r="P26"/>
    </row>
    <row r="27" spans="2:51" x14ac:dyDescent="0.35">
      <c r="B27" s="83">
        <v>114</v>
      </c>
      <c r="C27" s="19">
        <f>C26*'Progression estimates'!C26</f>
        <v>13.234231740491357</v>
      </c>
      <c r="D27" s="19">
        <f>C26*'Progression estimates'!D26</f>
        <v>0.42829244514020098</v>
      </c>
      <c r="E27" s="19">
        <v>0</v>
      </c>
      <c r="F27" s="19">
        <f>F26*'Progression estimates'!J26+E27</f>
        <v>3.8226177413960998</v>
      </c>
      <c r="G27" s="19">
        <f>C26*'Progression estimates'!E26+(D26+F26)*'Progression estimates'!K26</f>
        <v>5.2419375206301186</v>
      </c>
      <c r="H27" s="19">
        <f>C26*'Progression estimates'!F26+(D26+F26)*'Progression estimates'!L26</f>
        <v>0.10365711193246699</v>
      </c>
      <c r="I27" s="19">
        <v>0</v>
      </c>
      <c r="J27" s="19">
        <f>J26*'Progression estimates'!J26+I27</f>
        <v>4.7541143980997269</v>
      </c>
      <c r="O27"/>
      <c r="P27"/>
    </row>
    <row r="28" spans="2:51" x14ac:dyDescent="0.35">
      <c r="B28" s="84">
        <v>120</v>
      </c>
      <c r="C28" s="21">
        <f>C27*'Progression estimates'!C27</f>
        <v>9.8395629148771881</v>
      </c>
      <c r="D28" s="21">
        <f>C27*'Progression estimates'!D27</f>
        <v>0.26519604335998082</v>
      </c>
      <c r="E28" s="21">
        <v>0</v>
      </c>
      <c r="F28" s="21">
        <f>F27*'Progression estimates'!J27+E28</f>
        <v>2.9186908332658872</v>
      </c>
      <c r="G28" s="21">
        <f>C27*'Progression estimates'!E27+(D27+F27)*'Progression estimates'!K27</f>
        <v>4.0570456484288666</v>
      </c>
      <c r="H28" s="21">
        <f>C27*'Progression estimates'!F27+(D27+F27)*'Progression estimates'!L27</f>
        <v>7.7631515117086242E-2</v>
      </c>
      <c r="I28" s="21">
        <v>0</v>
      </c>
      <c r="J28" s="21">
        <f>J27*'Progression estimates'!J27+I28</f>
        <v>3.6299183053975246</v>
      </c>
      <c r="O28"/>
      <c r="P28"/>
    </row>
    <row r="29" spans="2:51" x14ac:dyDescent="0.35">
      <c r="P29"/>
    </row>
    <row r="30" spans="2:51" x14ac:dyDescent="0.35">
      <c r="B30" s="1" t="s">
        <v>52</v>
      </c>
      <c r="D30" s="67"/>
      <c r="F30" s="22"/>
      <c r="G30" s="22"/>
      <c r="H30" s="23"/>
      <c r="I30" s="23"/>
      <c r="J30" s="23"/>
      <c r="AT30" s="67"/>
    </row>
    <row r="31" spans="2:51" x14ac:dyDescent="0.35">
      <c r="AU31" s="67"/>
    </row>
    <row r="32" spans="2:51" ht="15" customHeight="1" x14ac:dyDescent="0.35">
      <c r="B32" s="167" t="s">
        <v>46</v>
      </c>
      <c r="C32" s="184" t="s">
        <v>55</v>
      </c>
      <c r="D32" s="169" t="s">
        <v>56</v>
      </c>
      <c r="E32" s="169"/>
      <c r="F32" s="169" t="s">
        <v>57</v>
      </c>
      <c r="G32" s="169"/>
      <c r="H32" s="169" t="s">
        <v>58</v>
      </c>
      <c r="I32" s="169"/>
      <c r="J32" s="169" t="s">
        <v>59</v>
      </c>
      <c r="K32" s="169"/>
      <c r="L32" s="169" t="s">
        <v>60</v>
      </c>
      <c r="M32" s="169"/>
      <c r="N32" s="169" t="s">
        <v>61</v>
      </c>
      <c r="O32" s="169"/>
      <c r="P32" s="169" t="s">
        <v>62</v>
      </c>
      <c r="Q32" s="169"/>
      <c r="R32" s="169" t="s">
        <v>63</v>
      </c>
      <c r="S32" s="169"/>
      <c r="T32" s="169" t="s">
        <v>64</v>
      </c>
      <c r="U32" s="169"/>
      <c r="V32" s="169" t="s">
        <v>65</v>
      </c>
      <c r="W32" s="169"/>
      <c r="X32" s="169" t="s">
        <v>66</v>
      </c>
      <c r="Y32" s="169"/>
      <c r="Z32" s="169" t="s">
        <v>67</v>
      </c>
      <c r="AA32" s="169"/>
      <c r="AB32" s="169" t="s">
        <v>68</v>
      </c>
      <c r="AC32" s="169"/>
      <c r="AD32" s="169" t="s">
        <v>69</v>
      </c>
      <c r="AE32" s="169"/>
      <c r="AF32" s="169" t="s">
        <v>70</v>
      </c>
      <c r="AG32" s="169"/>
      <c r="AH32" s="169" t="s">
        <v>71</v>
      </c>
      <c r="AI32" s="169"/>
      <c r="AJ32" s="169" t="s">
        <v>72</v>
      </c>
      <c r="AK32" s="169"/>
      <c r="AL32" s="169" t="s">
        <v>73</v>
      </c>
      <c r="AM32" s="169"/>
      <c r="AN32" s="169" t="s">
        <v>74</v>
      </c>
      <c r="AO32" s="169"/>
      <c r="AP32" s="169" t="s">
        <v>75</v>
      </c>
      <c r="AQ32" s="169"/>
      <c r="AR32" s="190" t="s">
        <v>76</v>
      </c>
      <c r="AS32" s="171" t="s">
        <v>80</v>
      </c>
      <c r="AT32" s="187" t="s">
        <v>15</v>
      </c>
      <c r="AU32" s="187"/>
      <c r="AV32" s="169" t="s">
        <v>11</v>
      </c>
      <c r="AW32" s="169"/>
      <c r="AX32" s="187" t="s">
        <v>136</v>
      </c>
      <c r="AY32" s="187"/>
    </row>
    <row r="33" spans="2:51" x14ac:dyDescent="0.35">
      <c r="B33" s="168"/>
      <c r="C33" s="185"/>
      <c r="D33" s="44" t="s">
        <v>53</v>
      </c>
      <c r="E33" s="3" t="s">
        <v>54</v>
      </c>
      <c r="F33" s="44" t="s">
        <v>53</v>
      </c>
      <c r="G33" s="3" t="s">
        <v>54</v>
      </c>
      <c r="H33" s="44" t="s">
        <v>53</v>
      </c>
      <c r="I33" s="3" t="s">
        <v>54</v>
      </c>
      <c r="J33" s="44" t="s">
        <v>53</v>
      </c>
      <c r="K33" s="3" t="s">
        <v>54</v>
      </c>
      <c r="L33" s="44" t="s">
        <v>53</v>
      </c>
      <c r="M33" s="3" t="s">
        <v>54</v>
      </c>
      <c r="N33" s="44" t="s">
        <v>53</v>
      </c>
      <c r="O33" s="3" t="s">
        <v>54</v>
      </c>
      <c r="P33" s="44" t="s">
        <v>53</v>
      </c>
      <c r="Q33" s="3" t="s">
        <v>54</v>
      </c>
      <c r="R33" s="44" t="s">
        <v>53</v>
      </c>
      <c r="S33" s="3" t="s">
        <v>54</v>
      </c>
      <c r="T33" s="44" t="s">
        <v>53</v>
      </c>
      <c r="U33" s="3" t="s">
        <v>54</v>
      </c>
      <c r="V33" s="44" t="s">
        <v>53</v>
      </c>
      <c r="W33" s="3" t="s">
        <v>54</v>
      </c>
      <c r="X33" s="44" t="s">
        <v>53</v>
      </c>
      <c r="Y33" s="3" t="s">
        <v>54</v>
      </c>
      <c r="Z33" s="44" t="s">
        <v>53</v>
      </c>
      <c r="AA33" s="3" t="s">
        <v>54</v>
      </c>
      <c r="AB33" s="44" t="s">
        <v>53</v>
      </c>
      <c r="AC33" s="3" t="s">
        <v>54</v>
      </c>
      <c r="AD33" s="44" t="s">
        <v>53</v>
      </c>
      <c r="AE33" s="3" t="s">
        <v>54</v>
      </c>
      <c r="AF33" s="44" t="s">
        <v>53</v>
      </c>
      <c r="AG33" s="3" t="s">
        <v>54</v>
      </c>
      <c r="AH33" s="44" t="s">
        <v>53</v>
      </c>
      <c r="AI33" s="3" t="s">
        <v>54</v>
      </c>
      <c r="AJ33" s="44" t="s">
        <v>53</v>
      </c>
      <c r="AK33" s="3" t="s">
        <v>54</v>
      </c>
      <c r="AL33" s="44" t="s">
        <v>53</v>
      </c>
      <c r="AM33" s="3" t="s">
        <v>54</v>
      </c>
      <c r="AN33" s="44" t="s">
        <v>53</v>
      </c>
      <c r="AO33" s="3" t="s">
        <v>54</v>
      </c>
      <c r="AP33" s="44" t="s">
        <v>53</v>
      </c>
      <c r="AQ33" s="3" t="s">
        <v>54</v>
      </c>
      <c r="AR33" s="182"/>
      <c r="AS33" s="172"/>
      <c r="AT33" s="66" t="s">
        <v>12</v>
      </c>
      <c r="AU33" s="59" t="s">
        <v>13</v>
      </c>
      <c r="AV33" s="140" t="s">
        <v>132</v>
      </c>
      <c r="AW33" s="140" t="s">
        <v>133</v>
      </c>
      <c r="AX33" s="66" t="s">
        <v>12</v>
      </c>
      <c r="AY33" s="141" t="s">
        <v>13</v>
      </c>
    </row>
    <row r="34" spans="2:51" x14ac:dyDescent="0.35">
      <c r="B34" s="45">
        <v>0</v>
      </c>
      <c r="C34" s="60"/>
      <c r="D34" s="47"/>
      <c r="E34" s="47"/>
      <c r="F34" s="47"/>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47"/>
      <c r="AN34" s="47"/>
      <c r="AO34" s="47"/>
      <c r="AP34" s="47"/>
      <c r="AQ34" s="47"/>
      <c r="AR34" s="46"/>
      <c r="AS34" s="47"/>
      <c r="AT34" s="47"/>
      <c r="AU34" s="47"/>
      <c r="AV34" s="47"/>
      <c r="AW34" s="47"/>
      <c r="AX34" s="47"/>
      <c r="AY34" s="47"/>
    </row>
    <row r="35" spans="2:51" x14ac:dyDescent="0.35">
      <c r="B35" s="51">
        <v>6</v>
      </c>
      <c r="C35" s="62">
        <f t="shared" ref="C35:C54" si="0">D9</f>
        <v>0</v>
      </c>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c r="AF35" s="19"/>
      <c r="AG35" s="19"/>
      <c r="AH35" s="19"/>
      <c r="AI35" s="19"/>
      <c r="AJ35" s="19"/>
      <c r="AK35" s="19"/>
      <c r="AL35" s="19"/>
      <c r="AM35" s="19"/>
      <c r="AN35" s="19"/>
      <c r="AO35" s="19"/>
      <c r="AP35" s="19"/>
      <c r="AQ35" s="19"/>
      <c r="AR35" s="18"/>
      <c r="AS35" s="19"/>
      <c r="AT35" s="19"/>
      <c r="AU35" s="19"/>
      <c r="AV35" s="19"/>
      <c r="AW35" s="19"/>
      <c r="AX35" s="19"/>
      <c r="AY35" s="19"/>
    </row>
    <row r="36" spans="2:51" x14ac:dyDescent="0.35">
      <c r="B36" s="51">
        <v>12</v>
      </c>
      <c r="C36" s="62">
        <f>D10</f>
        <v>78.759465117459541</v>
      </c>
      <c r="D36" s="19">
        <f>C35*'Progression estimates'!$C9</f>
        <v>0</v>
      </c>
      <c r="E36" s="19">
        <f>C35*'Progression estimates'!$D9</f>
        <v>0</v>
      </c>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c r="AF36" s="19"/>
      <c r="AG36" s="19"/>
      <c r="AH36" s="19"/>
      <c r="AI36" s="19"/>
      <c r="AJ36" s="19"/>
      <c r="AK36" s="19"/>
      <c r="AL36" s="19"/>
      <c r="AM36" s="19"/>
      <c r="AN36" s="19"/>
      <c r="AO36" s="19"/>
      <c r="AP36" s="19"/>
      <c r="AQ36" s="19"/>
      <c r="AR36" s="18">
        <f>D36+F36+H36+J36+L36+N36+P36+R36+T36+V36+X36+Z36+AB36+AD36+AF36+AH36+AJ36+AL36+AN36+AP36</f>
        <v>0</v>
      </c>
      <c r="AS36" s="19">
        <f>G36+I36+K36+M36+O36+Q36+S36+U36+W36+Y36+AA36+AC36+AE36+AG36+AI36+AK36+AM36+AO36+AQ36</f>
        <v>0</v>
      </c>
      <c r="AT36" s="19">
        <f>E36</f>
        <v>0</v>
      </c>
      <c r="AU36" s="19">
        <f>AU35*'Progression estimates'!J9+AT36</f>
        <v>0</v>
      </c>
      <c r="AV36" s="19">
        <f>AR35*'Progression estimates'!E9+(AS35+AU35)*'Progression estimates'!K9</f>
        <v>0</v>
      </c>
      <c r="AW36" s="19">
        <f>AR35*'Progression estimates'!F9+(AS35+AU35)*'Progression estimates'!L9</f>
        <v>0</v>
      </c>
      <c r="AX36" s="19">
        <f>C35*'Progression estimates'!$C34</f>
        <v>0</v>
      </c>
      <c r="AY36" s="19">
        <f>AY35*'Progression estimates'!J9+AX36</f>
        <v>0</v>
      </c>
    </row>
    <row r="37" spans="2:51" x14ac:dyDescent="0.35">
      <c r="B37" s="51">
        <v>18</v>
      </c>
      <c r="C37" s="62">
        <f t="shared" si="0"/>
        <v>69.585222363024513</v>
      </c>
      <c r="D37" s="19">
        <f>C36*'Progression estimates'!$C10</f>
        <v>66.954800349905256</v>
      </c>
      <c r="E37" s="19">
        <f>C36*'Progression estimates'!$D10</f>
        <v>6.9376621436657029</v>
      </c>
      <c r="F37" s="19">
        <f>D36*'Progression estimates'!$C10</f>
        <v>0</v>
      </c>
      <c r="G37" s="19">
        <f>D36*'Progression estimates'!$D10</f>
        <v>0</v>
      </c>
      <c r="H37" s="19">
        <f>F36*'Progression estimates'!$C10</f>
        <v>0</v>
      </c>
      <c r="I37" s="19">
        <f>F36*'Progression estimates'!$D10</f>
        <v>0</v>
      </c>
      <c r="J37" s="19">
        <f>H36*'Progression estimates'!$C10</f>
        <v>0</v>
      </c>
      <c r="K37" s="19">
        <f>H36*'Progression estimates'!$D10</f>
        <v>0</v>
      </c>
      <c r="L37" s="19">
        <f>J36*'Progression estimates'!$C10</f>
        <v>0</v>
      </c>
      <c r="M37" s="19">
        <f>J36*'Progression estimates'!$D10</f>
        <v>0</v>
      </c>
      <c r="N37" s="19">
        <f>L36*'Progression estimates'!$C10</f>
        <v>0</v>
      </c>
      <c r="O37" s="19">
        <f>L36*'Progression estimates'!$D10</f>
        <v>0</v>
      </c>
      <c r="P37" s="19">
        <f>N36*'Progression estimates'!$C10</f>
        <v>0</v>
      </c>
      <c r="Q37" s="19">
        <f>N36*'Progression estimates'!$D10</f>
        <v>0</v>
      </c>
      <c r="R37" s="19">
        <f>P36*'Progression estimates'!$C10</f>
        <v>0</v>
      </c>
      <c r="S37" s="19">
        <f>P36*'Progression estimates'!$D10</f>
        <v>0</v>
      </c>
      <c r="T37" s="19">
        <f>R36*'Progression estimates'!$C10</f>
        <v>0</v>
      </c>
      <c r="U37" s="19">
        <f>R36*'Progression estimates'!$D10</f>
        <v>0</v>
      </c>
      <c r="V37" s="19">
        <f>T36*'Progression estimates'!$C10</f>
        <v>0</v>
      </c>
      <c r="W37" s="19">
        <f>T36*'Progression estimates'!$D10</f>
        <v>0</v>
      </c>
      <c r="X37" s="19">
        <f>V36*'Progression estimates'!$C10</f>
        <v>0</v>
      </c>
      <c r="Y37" s="19">
        <f>V36*'Progression estimates'!$D10</f>
        <v>0</v>
      </c>
      <c r="Z37" s="19">
        <f>X36*'Progression estimates'!$C10</f>
        <v>0</v>
      </c>
      <c r="AA37" s="19">
        <f>X36*'Progression estimates'!$D10</f>
        <v>0</v>
      </c>
      <c r="AB37" s="19">
        <f>Z36*'Progression estimates'!$C10</f>
        <v>0</v>
      </c>
      <c r="AC37" s="19">
        <f>Z36*'Progression estimates'!$D10</f>
        <v>0</v>
      </c>
      <c r="AD37" s="19">
        <f>AB36*'Progression estimates'!$C10</f>
        <v>0</v>
      </c>
      <c r="AE37" s="19">
        <f>AB36*'Progression estimates'!$D10</f>
        <v>0</v>
      </c>
      <c r="AF37" s="19">
        <f>AD36*'Progression estimates'!$C10</f>
        <v>0</v>
      </c>
      <c r="AG37" s="19">
        <f>AD36*'Progression estimates'!$D10</f>
        <v>0</v>
      </c>
      <c r="AH37" s="19">
        <f>AF36*'Progression estimates'!$C10</f>
        <v>0</v>
      </c>
      <c r="AI37" s="19">
        <f>AF36*'Progression estimates'!$D10</f>
        <v>0</v>
      </c>
      <c r="AJ37" s="19">
        <f>AH36*'Progression estimates'!$C10</f>
        <v>0</v>
      </c>
      <c r="AK37" s="19">
        <f>AH36*'Progression estimates'!$D10</f>
        <v>0</v>
      </c>
      <c r="AL37" s="19">
        <f>AJ36*'Progression estimates'!$C10</f>
        <v>0</v>
      </c>
      <c r="AM37" s="19">
        <f>AJ36*'Progression estimates'!$D10</f>
        <v>0</v>
      </c>
      <c r="AN37" s="19">
        <f>AL36*'Progression estimates'!$C10</f>
        <v>0</v>
      </c>
      <c r="AO37" s="19">
        <f>AL36*'Progression estimates'!$D10</f>
        <v>0</v>
      </c>
      <c r="AP37" s="19">
        <f>AN36*'Progression estimates'!$C10</f>
        <v>0</v>
      </c>
      <c r="AQ37" s="19">
        <f>AN36*'Progression estimates'!$D10</f>
        <v>0</v>
      </c>
      <c r="AR37" s="18">
        <f t="shared" ref="AR37:AR54" si="1">D37+F37+H37+J37+L37+N37+P37+R37+T37+V37+X37+Z37+AB37+AD37+AF37+AH37+AJ37+AL37+AN37+AP37</f>
        <v>66.954800349905256</v>
      </c>
      <c r="AS37" s="19">
        <f t="shared" ref="AS37:AS54" si="2">G37+I37+K37+M37+O37+Q37+S37+U37+W37+Y37+AA37+AC37+AE37+AG37+AI37+AK37+AM37+AO37+AQ37</f>
        <v>0</v>
      </c>
      <c r="AT37" s="19">
        <f t="shared" ref="AT37:AT54" si="3">E37</f>
        <v>6.9376621436657029</v>
      </c>
      <c r="AU37" s="19">
        <f>AU36*'Progression estimates'!J10+AT37</f>
        <v>6.9376621436657029</v>
      </c>
      <c r="AV37" s="19">
        <f>AR36*'Progression estimates'!E10+(AS36+AU36)*'Progression estimates'!K10</f>
        <v>0</v>
      </c>
      <c r="AW37" s="19">
        <f>AR36*'Progression estimates'!F10+(AS36+AU36)*'Progression estimates'!L10</f>
        <v>0</v>
      </c>
      <c r="AX37" s="19">
        <f>C36*'Progression estimates'!$C35</f>
        <v>11.634202334452572</v>
      </c>
      <c r="AY37" s="19">
        <f>AY36*'Progression estimates'!J10+AX37</f>
        <v>11.634202334452572</v>
      </c>
    </row>
    <row r="38" spans="2:51" x14ac:dyDescent="0.35">
      <c r="B38" s="51">
        <v>24</v>
      </c>
      <c r="C38" s="62">
        <f t="shared" si="0"/>
        <v>58.083214873617159</v>
      </c>
      <c r="D38" s="19">
        <f>C37*'Progression estimates'!$C11</f>
        <v>58.164067539977381</v>
      </c>
      <c r="E38" s="19">
        <f>C37*'Progression estimates'!$D11</f>
        <v>6.0184141974170577</v>
      </c>
      <c r="F38" s="19">
        <f>D37*'Progression estimates'!$C11</f>
        <v>55.965381692118264</v>
      </c>
      <c r="G38" s="19">
        <f>D37*'Progression estimates'!$D11</f>
        <v>5.7909094392032303</v>
      </c>
      <c r="H38" s="19">
        <f>F37*'Progression estimates'!$C11</f>
        <v>0</v>
      </c>
      <c r="I38" s="19">
        <f>F37*'Progression estimates'!$D11</f>
        <v>0</v>
      </c>
      <c r="J38" s="19">
        <f>H37*'Progression estimates'!$C11</f>
        <v>0</v>
      </c>
      <c r="K38" s="19">
        <f>H37*'Progression estimates'!$D11</f>
        <v>0</v>
      </c>
      <c r="L38" s="19">
        <f>J37*'Progression estimates'!$C11</f>
        <v>0</v>
      </c>
      <c r="M38" s="19">
        <f>J37*'Progression estimates'!$D11</f>
        <v>0</v>
      </c>
      <c r="N38" s="19">
        <f>L37*'Progression estimates'!$C11</f>
        <v>0</v>
      </c>
      <c r="O38" s="19">
        <f>L37*'Progression estimates'!$D11</f>
        <v>0</v>
      </c>
      <c r="P38" s="19">
        <f>N37*'Progression estimates'!$C11</f>
        <v>0</v>
      </c>
      <c r="Q38" s="19">
        <f>N37*'Progression estimates'!$D11</f>
        <v>0</v>
      </c>
      <c r="R38" s="19">
        <f>P37*'Progression estimates'!$C11</f>
        <v>0</v>
      </c>
      <c r="S38" s="19">
        <f>P37*'Progression estimates'!$D11</f>
        <v>0</v>
      </c>
      <c r="T38" s="19">
        <f>R37*'Progression estimates'!$C11</f>
        <v>0</v>
      </c>
      <c r="U38" s="19">
        <f>R37*'Progression estimates'!$D11</f>
        <v>0</v>
      </c>
      <c r="V38" s="19">
        <f>T37*'Progression estimates'!$C11</f>
        <v>0</v>
      </c>
      <c r="W38" s="19">
        <f>T37*'Progression estimates'!$D11</f>
        <v>0</v>
      </c>
      <c r="X38" s="19">
        <f>V37*'Progression estimates'!$C11</f>
        <v>0</v>
      </c>
      <c r="Y38" s="19">
        <f>V37*'Progression estimates'!$D11</f>
        <v>0</v>
      </c>
      <c r="Z38" s="19">
        <f>X37*'Progression estimates'!$C11</f>
        <v>0</v>
      </c>
      <c r="AA38" s="19">
        <f>X37*'Progression estimates'!$D11</f>
        <v>0</v>
      </c>
      <c r="AB38" s="19">
        <f>Z37*'Progression estimates'!$C11</f>
        <v>0</v>
      </c>
      <c r="AC38" s="19">
        <f>Z37*'Progression estimates'!$D11</f>
        <v>0</v>
      </c>
      <c r="AD38" s="19">
        <f>AB37*'Progression estimates'!$C11</f>
        <v>0</v>
      </c>
      <c r="AE38" s="19">
        <f>AB37*'Progression estimates'!$D11</f>
        <v>0</v>
      </c>
      <c r="AF38" s="19">
        <f>AD37*'Progression estimates'!$C11</f>
        <v>0</v>
      </c>
      <c r="AG38" s="19">
        <f>AD37*'Progression estimates'!$D11</f>
        <v>0</v>
      </c>
      <c r="AH38" s="19">
        <f>AF37*'Progression estimates'!$C11</f>
        <v>0</v>
      </c>
      <c r="AI38" s="19">
        <f>AF37*'Progression estimates'!$D11</f>
        <v>0</v>
      </c>
      <c r="AJ38" s="19">
        <f>AH37*'Progression estimates'!$C11</f>
        <v>0</v>
      </c>
      <c r="AK38" s="19">
        <f>AH37*'Progression estimates'!$D11</f>
        <v>0</v>
      </c>
      <c r="AL38" s="19">
        <f>AJ37*'Progression estimates'!$C11</f>
        <v>0</v>
      </c>
      <c r="AM38" s="19">
        <f>AJ37*'Progression estimates'!$D11</f>
        <v>0</v>
      </c>
      <c r="AN38" s="19">
        <f>AL37*'Progression estimates'!$C11</f>
        <v>0</v>
      </c>
      <c r="AO38" s="19">
        <f>AL37*'Progression estimates'!$D11</f>
        <v>0</v>
      </c>
      <c r="AP38" s="19">
        <f>AN37*'Progression estimates'!$C11</f>
        <v>0</v>
      </c>
      <c r="AQ38" s="19">
        <f>AN37*'Progression estimates'!$D11</f>
        <v>0</v>
      </c>
      <c r="AR38" s="18">
        <f t="shared" si="1"/>
        <v>114.12944923209565</v>
      </c>
      <c r="AS38" s="19">
        <f t="shared" si="2"/>
        <v>5.7909094392032303</v>
      </c>
      <c r="AT38" s="19">
        <f t="shared" si="3"/>
        <v>6.0184141974170577</v>
      </c>
      <c r="AU38" s="19">
        <f>AU37*'Progression estimates'!J11+AT38</f>
        <v>12.417421899268465</v>
      </c>
      <c r="AV38" s="19">
        <f>AR37*'Progression estimates'!E11+(AS37+AU37)*'Progression estimates'!K11</f>
        <v>5.5772350864070326</v>
      </c>
      <c r="AW38" s="19">
        <f>AR37*'Progression estimates'!F11+(AS37+AU37)*'Progression estimates'!L11</f>
        <v>0.15992857399102012</v>
      </c>
      <c r="AX38" s="19">
        <f>C37*'Progression estimates'!$C36</f>
        <v>11.270548590586886</v>
      </c>
      <c r="AY38" s="19">
        <f>AY37*'Progression estimates'!J11+AX38</f>
        <v>22.00144738637681</v>
      </c>
    </row>
    <row r="39" spans="2:51" x14ac:dyDescent="0.35">
      <c r="B39" s="51">
        <v>30</v>
      </c>
      <c r="C39" s="62">
        <f t="shared" si="0"/>
        <v>46.925410876505254</v>
      </c>
      <c r="D39" s="19">
        <f>C38*'Progression estimates'!$C12</f>
        <v>47.888396308385971</v>
      </c>
      <c r="E39" s="19">
        <f>C38*'Progression estimates'!$D12</f>
        <v>4.8555159737526479</v>
      </c>
      <c r="F39" s="19">
        <f>D38*'Progression estimates'!$C12</f>
        <v>47.955057641400558</v>
      </c>
      <c r="G39" s="19">
        <f>D38*'Progression estimates'!$D12</f>
        <v>4.8622749214776793</v>
      </c>
      <c r="H39" s="19">
        <f>F38*'Progression estimates'!$C12</f>
        <v>46.142287128111647</v>
      </c>
      <c r="I39" s="19">
        <f>F38*'Progression estimates'!$D12</f>
        <v>4.678473899465156</v>
      </c>
      <c r="J39" s="19">
        <f>H38*'Progression estimates'!$C12</f>
        <v>0</v>
      </c>
      <c r="K39" s="19">
        <f>H38*'Progression estimates'!$D12</f>
        <v>0</v>
      </c>
      <c r="L39" s="19">
        <f>J38*'Progression estimates'!$C12</f>
        <v>0</v>
      </c>
      <c r="M39" s="19">
        <f>J38*'Progression estimates'!$D12</f>
        <v>0</v>
      </c>
      <c r="N39" s="19">
        <f>L38*'Progression estimates'!$C12</f>
        <v>0</v>
      </c>
      <c r="O39" s="19">
        <f>L38*'Progression estimates'!$D12</f>
        <v>0</v>
      </c>
      <c r="P39" s="19">
        <f>N38*'Progression estimates'!$C12</f>
        <v>0</v>
      </c>
      <c r="Q39" s="19">
        <f>N38*'Progression estimates'!$D12</f>
        <v>0</v>
      </c>
      <c r="R39" s="19">
        <f>P38*'Progression estimates'!$C12</f>
        <v>0</v>
      </c>
      <c r="S39" s="19">
        <f>P38*'Progression estimates'!$D12</f>
        <v>0</v>
      </c>
      <c r="T39" s="19">
        <f>R38*'Progression estimates'!$C12</f>
        <v>0</v>
      </c>
      <c r="U39" s="19">
        <f>R38*'Progression estimates'!$D12</f>
        <v>0</v>
      </c>
      <c r="V39" s="19">
        <f>T38*'Progression estimates'!$C12</f>
        <v>0</v>
      </c>
      <c r="W39" s="19">
        <f>T38*'Progression estimates'!$D12</f>
        <v>0</v>
      </c>
      <c r="X39" s="19">
        <f>V38*'Progression estimates'!$C12</f>
        <v>0</v>
      </c>
      <c r="Y39" s="19">
        <f>V38*'Progression estimates'!$D12</f>
        <v>0</v>
      </c>
      <c r="Z39" s="19">
        <f>X38*'Progression estimates'!$C12</f>
        <v>0</v>
      </c>
      <c r="AA39" s="19">
        <f>X38*'Progression estimates'!$D12</f>
        <v>0</v>
      </c>
      <c r="AB39" s="19">
        <f>Z38*'Progression estimates'!$C12</f>
        <v>0</v>
      </c>
      <c r="AC39" s="19">
        <f>Z38*'Progression estimates'!$D12</f>
        <v>0</v>
      </c>
      <c r="AD39" s="19">
        <f>AB38*'Progression estimates'!$C12</f>
        <v>0</v>
      </c>
      <c r="AE39" s="19">
        <f>AB38*'Progression estimates'!$D12</f>
        <v>0</v>
      </c>
      <c r="AF39" s="19">
        <f>AD38*'Progression estimates'!$C12</f>
        <v>0</v>
      </c>
      <c r="AG39" s="19">
        <f>AD38*'Progression estimates'!$D12</f>
        <v>0</v>
      </c>
      <c r="AH39" s="19">
        <f>AF38*'Progression estimates'!$C12</f>
        <v>0</v>
      </c>
      <c r="AI39" s="19">
        <f>AF38*'Progression estimates'!$D12</f>
        <v>0</v>
      </c>
      <c r="AJ39" s="19">
        <f>AH38*'Progression estimates'!$C12</f>
        <v>0</v>
      </c>
      <c r="AK39" s="19">
        <f>AH38*'Progression estimates'!$D12</f>
        <v>0</v>
      </c>
      <c r="AL39" s="19">
        <f>AJ38*'Progression estimates'!$C12</f>
        <v>0</v>
      </c>
      <c r="AM39" s="19">
        <f>AJ38*'Progression estimates'!$D12</f>
        <v>0</v>
      </c>
      <c r="AN39" s="19">
        <f>AL38*'Progression estimates'!$C12</f>
        <v>0</v>
      </c>
      <c r="AO39" s="19">
        <f>AL38*'Progression estimates'!$D12</f>
        <v>0</v>
      </c>
      <c r="AP39" s="19">
        <f>AN38*'Progression estimates'!$C12</f>
        <v>0</v>
      </c>
      <c r="AQ39" s="19">
        <f>AN38*'Progression estimates'!$D12</f>
        <v>0</v>
      </c>
      <c r="AR39" s="18">
        <f t="shared" si="1"/>
        <v>141.98574107789818</v>
      </c>
      <c r="AS39" s="19">
        <f t="shared" si="2"/>
        <v>9.5407488209428344</v>
      </c>
      <c r="AT39" s="19">
        <f t="shared" si="3"/>
        <v>4.8555159737526479</v>
      </c>
      <c r="AU39" s="19">
        <f>AU38*'Progression estimates'!J12+AT39</f>
        <v>16.131465709840942</v>
      </c>
      <c r="AV39" s="19">
        <f>AR38*'Progression estimates'!E12+(AS38+AU38)*'Progression estimates'!K12</f>
        <v>11.851807634105597</v>
      </c>
      <c r="AW39" s="19">
        <f>AR38*'Progression estimates'!F12+(AS38+AU38)*'Progression estimates'!L12</f>
        <v>0.31334982641747838</v>
      </c>
      <c r="AX39" s="19">
        <f>C38*'Progression estimates'!$C37</f>
        <v>10.057288940509153</v>
      </c>
      <c r="AY39" s="19">
        <f>AY38*'Progression estimates'!J12+AX39</f>
        <v>30.036252115191282</v>
      </c>
    </row>
    <row r="40" spans="2:51" x14ac:dyDescent="0.35">
      <c r="B40" s="16">
        <v>36</v>
      </c>
      <c r="C40" s="62">
        <f t="shared" si="0"/>
        <v>37.035791133574598</v>
      </c>
      <c r="D40" s="19">
        <f>C39*'Progression estimates'!$C13</f>
        <v>38.239471205344302</v>
      </c>
      <c r="E40" s="19">
        <f>C39*'Progression estimates'!$D13</f>
        <v>3.7551450729651519</v>
      </c>
      <c r="F40" s="19">
        <f>D39*'Progression estimates'!$C13</f>
        <v>39.02420708736949</v>
      </c>
      <c r="G40" s="19">
        <f>D39*'Progression estimates'!$D13</f>
        <v>3.8322067317193143</v>
      </c>
      <c r="H40" s="19">
        <f>F39*'Progression estimates'!$C13</f>
        <v>39.078529342128846</v>
      </c>
      <c r="I40" s="19">
        <f>F39*'Progression estimates'!$D13</f>
        <v>3.8375412183343762</v>
      </c>
      <c r="J40" s="19">
        <f>H39*'Progression estimates'!$C13</f>
        <v>37.601304432426126</v>
      </c>
      <c r="K40" s="19">
        <f>H39*'Progression estimates'!$D13</f>
        <v>3.6924766118824888</v>
      </c>
      <c r="L40" s="19">
        <f>J39*'Progression estimates'!$C13</f>
        <v>0</v>
      </c>
      <c r="M40" s="19">
        <f>J39*'Progression estimates'!$D13</f>
        <v>0</v>
      </c>
      <c r="N40" s="19">
        <f>L39*'Progression estimates'!$C13</f>
        <v>0</v>
      </c>
      <c r="O40" s="19">
        <f>L39*'Progression estimates'!$D13</f>
        <v>0</v>
      </c>
      <c r="P40" s="19">
        <f>N39*'Progression estimates'!$C13</f>
        <v>0</v>
      </c>
      <c r="Q40" s="19">
        <f>N39*'Progression estimates'!$D13</f>
        <v>0</v>
      </c>
      <c r="R40" s="19">
        <f>P39*'Progression estimates'!$C13</f>
        <v>0</v>
      </c>
      <c r="S40" s="19">
        <f>P39*'Progression estimates'!$D13</f>
        <v>0</v>
      </c>
      <c r="T40" s="19">
        <f>R39*'Progression estimates'!$C13</f>
        <v>0</v>
      </c>
      <c r="U40" s="19">
        <f>R39*'Progression estimates'!$D13</f>
        <v>0</v>
      </c>
      <c r="V40" s="19">
        <f>T39*'Progression estimates'!$C13</f>
        <v>0</v>
      </c>
      <c r="W40" s="19">
        <f>T39*'Progression estimates'!$D13</f>
        <v>0</v>
      </c>
      <c r="X40" s="19">
        <f>V39*'Progression estimates'!$C13</f>
        <v>0</v>
      </c>
      <c r="Y40" s="19">
        <f>V39*'Progression estimates'!$D13</f>
        <v>0</v>
      </c>
      <c r="Z40" s="19">
        <f>X39*'Progression estimates'!$C13</f>
        <v>0</v>
      </c>
      <c r="AA40" s="19">
        <f>X39*'Progression estimates'!$D13</f>
        <v>0</v>
      </c>
      <c r="AB40" s="19">
        <f>Z39*'Progression estimates'!$C13</f>
        <v>0</v>
      </c>
      <c r="AC40" s="19">
        <f>Z39*'Progression estimates'!$D13</f>
        <v>0</v>
      </c>
      <c r="AD40" s="19">
        <f>AB39*'Progression estimates'!$C13</f>
        <v>0</v>
      </c>
      <c r="AE40" s="19">
        <f>AB39*'Progression estimates'!$D13</f>
        <v>0</v>
      </c>
      <c r="AF40" s="19">
        <f>AD39*'Progression estimates'!$C13</f>
        <v>0</v>
      </c>
      <c r="AG40" s="19">
        <f>AD39*'Progression estimates'!$D13</f>
        <v>0</v>
      </c>
      <c r="AH40" s="19">
        <f>AF39*'Progression estimates'!$C13</f>
        <v>0</v>
      </c>
      <c r="AI40" s="19">
        <f>AF39*'Progression estimates'!$D13</f>
        <v>0</v>
      </c>
      <c r="AJ40" s="19">
        <f>AH39*'Progression estimates'!$C13</f>
        <v>0</v>
      </c>
      <c r="AK40" s="19">
        <f>AH39*'Progression estimates'!$D13</f>
        <v>0</v>
      </c>
      <c r="AL40" s="19">
        <f>AJ39*'Progression estimates'!$C13</f>
        <v>0</v>
      </c>
      <c r="AM40" s="19">
        <f>AJ39*'Progression estimates'!$D13</f>
        <v>0</v>
      </c>
      <c r="AN40" s="19">
        <f>AL39*'Progression estimates'!$C13</f>
        <v>0</v>
      </c>
      <c r="AO40" s="19">
        <f>AL39*'Progression estimates'!$D13</f>
        <v>0</v>
      </c>
      <c r="AP40" s="19">
        <f>AN39*'Progression estimates'!$C13</f>
        <v>0</v>
      </c>
      <c r="AQ40" s="19">
        <f>AN39*'Progression estimates'!$D13</f>
        <v>0</v>
      </c>
      <c r="AR40" s="18">
        <f t="shared" si="1"/>
        <v>153.94351206726876</v>
      </c>
      <c r="AS40" s="19">
        <f t="shared" si="2"/>
        <v>11.362224561936179</v>
      </c>
      <c r="AT40" s="19">
        <f t="shared" si="3"/>
        <v>3.7551450729651519</v>
      </c>
      <c r="AU40" s="19">
        <f>AU39*'Progression estimates'!J13+AT40</f>
        <v>18.191560222835626</v>
      </c>
      <c r="AV40" s="19">
        <f>AR39*'Progression estimates'!E13+(AS39+AU39)*'Progression estimates'!K13</f>
        <v>17.22006111003255</v>
      </c>
      <c r="AW40" s="19">
        <f>AR39*'Progression estimates'!F13+(AS39+AU39)*'Progression estimates'!L13</f>
        <v>0.39698105152576507</v>
      </c>
      <c r="AX40" s="19">
        <f>C39*'Progression estimates'!$C38</f>
        <v>8.5748295309626954</v>
      </c>
      <c r="AY40" s="19">
        <f>AY39*'Progression estimates'!J13+AX40</f>
        <v>35.45495393382776</v>
      </c>
    </row>
    <row r="41" spans="2:51" x14ac:dyDescent="0.35">
      <c r="B41" s="16">
        <v>42</v>
      </c>
      <c r="C41" s="62">
        <f t="shared" si="0"/>
        <v>28.688164402594936</v>
      </c>
      <c r="D41" s="19">
        <f>C40*'Progression estimates'!$C14</f>
        <v>29.872365812342011</v>
      </c>
      <c r="E41" s="19">
        <f>C40*'Progression estimates'!$D14</f>
        <v>2.8171995012776927</v>
      </c>
      <c r="F41" s="19">
        <f>D40*'Progression estimates'!$C14</f>
        <v>30.843231300141301</v>
      </c>
      <c r="G41" s="19">
        <f>D40*'Progression estimates'!$D14</f>
        <v>2.9087597675524801</v>
      </c>
      <c r="H41" s="19">
        <f>F40*'Progression estimates'!$C14</f>
        <v>31.476184360314388</v>
      </c>
      <c r="I41" s="19">
        <f>F40*'Progression estimates'!$D14</f>
        <v>2.968452229028534</v>
      </c>
      <c r="J41" s="19">
        <f>H40*'Progression estimates'!$C14</f>
        <v>31.519999659414388</v>
      </c>
      <c r="K41" s="19">
        <f>H40*'Progression estimates'!$D14</f>
        <v>2.9725843570142541</v>
      </c>
      <c r="L41" s="19">
        <f>J40*'Progression estimates'!$C14</f>
        <v>30.328498100001518</v>
      </c>
      <c r="M41" s="19">
        <f>J40*'Progression estimates'!$D14</f>
        <v>2.8602163704933243</v>
      </c>
      <c r="N41" s="19">
        <f>L40*'Progression estimates'!$C14</f>
        <v>0</v>
      </c>
      <c r="O41" s="19">
        <f>L40*'Progression estimates'!$D14</f>
        <v>0</v>
      </c>
      <c r="P41" s="19">
        <f>N40*'Progression estimates'!$C14</f>
        <v>0</v>
      </c>
      <c r="Q41" s="19">
        <f>N40*'Progression estimates'!$D14</f>
        <v>0</v>
      </c>
      <c r="R41" s="19">
        <f>P40*'Progression estimates'!$C14</f>
        <v>0</v>
      </c>
      <c r="S41" s="19">
        <f>P40*'Progression estimates'!$D14</f>
        <v>0</v>
      </c>
      <c r="T41" s="19">
        <f>R40*'Progression estimates'!$C14</f>
        <v>0</v>
      </c>
      <c r="U41" s="19">
        <f>R40*'Progression estimates'!$D14</f>
        <v>0</v>
      </c>
      <c r="V41" s="19">
        <f>T40*'Progression estimates'!$C14</f>
        <v>0</v>
      </c>
      <c r="W41" s="19">
        <f>T40*'Progression estimates'!$D14</f>
        <v>0</v>
      </c>
      <c r="X41" s="19">
        <f>V40*'Progression estimates'!$C14</f>
        <v>0</v>
      </c>
      <c r="Y41" s="19">
        <f>V40*'Progression estimates'!$D14</f>
        <v>0</v>
      </c>
      <c r="Z41" s="19">
        <f>X40*'Progression estimates'!$C14</f>
        <v>0</v>
      </c>
      <c r="AA41" s="19">
        <f>X40*'Progression estimates'!$D14</f>
        <v>0</v>
      </c>
      <c r="AB41" s="19">
        <f>Z40*'Progression estimates'!$C14</f>
        <v>0</v>
      </c>
      <c r="AC41" s="19">
        <f>Z40*'Progression estimates'!$D14</f>
        <v>0</v>
      </c>
      <c r="AD41" s="19">
        <f>AB40*'Progression estimates'!$C14</f>
        <v>0</v>
      </c>
      <c r="AE41" s="19">
        <f>AB40*'Progression estimates'!$D14</f>
        <v>0</v>
      </c>
      <c r="AF41" s="19">
        <f>AD40*'Progression estimates'!$C14</f>
        <v>0</v>
      </c>
      <c r="AG41" s="19">
        <f>AD40*'Progression estimates'!$D14</f>
        <v>0</v>
      </c>
      <c r="AH41" s="19">
        <f>AF40*'Progression estimates'!$C14</f>
        <v>0</v>
      </c>
      <c r="AI41" s="19">
        <f>AF40*'Progression estimates'!$D14</f>
        <v>0</v>
      </c>
      <c r="AJ41" s="19">
        <f>AH40*'Progression estimates'!$C14</f>
        <v>0</v>
      </c>
      <c r="AK41" s="19">
        <f>AH40*'Progression estimates'!$D14</f>
        <v>0</v>
      </c>
      <c r="AL41" s="19">
        <f>AJ40*'Progression estimates'!$C14</f>
        <v>0</v>
      </c>
      <c r="AM41" s="19">
        <f>AJ40*'Progression estimates'!$D14</f>
        <v>0</v>
      </c>
      <c r="AN41" s="19">
        <f>AL40*'Progression estimates'!$C14</f>
        <v>0</v>
      </c>
      <c r="AO41" s="19">
        <f>AL40*'Progression estimates'!$D14</f>
        <v>0</v>
      </c>
      <c r="AP41" s="19">
        <f>AN40*'Progression estimates'!$C14</f>
        <v>0</v>
      </c>
      <c r="AQ41" s="19">
        <f>AN40*'Progression estimates'!$D14</f>
        <v>0</v>
      </c>
      <c r="AR41" s="18">
        <f t="shared" si="1"/>
        <v>154.04027923221361</v>
      </c>
      <c r="AS41" s="19">
        <f t="shared" si="2"/>
        <v>11.710012724088593</v>
      </c>
      <c r="AT41" s="19">
        <f t="shared" si="3"/>
        <v>2.8171995012776927</v>
      </c>
      <c r="AU41" s="19">
        <f>AU40*'Progression estimates'!J14+AT41</f>
        <v>18.873942934035973</v>
      </c>
      <c r="AV41" s="19">
        <f>AR40*'Progression estimates'!E14+(AS40+AU40)*'Progression estimates'!K14</f>
        <v>21.064898835957752</v>
      </c>
      <c r="AW41" s="19">
        <f>AR40*'Progression estimates'!F14+(AS40+AU40)*'Progression estimates'!L14</f>
        <v>0.4688841631390141</v>
      </c>
      <c r="AX41" s="19">
        <f>C40*'Progression estimates'!$C39</f>
        <v>7.0687890719266422</v>
      </c>
      <c r="AY41" s="19">
        <f>AY40*'Progression estimates'!J14+AX41</f>
        <v>38.363031663670519</v>
      </c>
    </row>
    <row r="42" spans="2:51" x14ac:dyDescent="0.35">
      <c r="B42" s="16">
        <v>48</v>
      </c>
      <c r="C42" s="62">
        <f t="shared" si="0"/>
        <v>21.867166987739679</v>
      </c>
      <c r="D42" s="19">
        <f>C41*'Progression estimates'!$C15</f>
        <v>22.927594281590871</v>
      </c>
      <c r="E42" s="19">
        <f>C41*'Progression estimates'!$D15</f>
        <v>2.0622461682216007</v>
      </c>
      <c r="F42" s="19">
        <f>D41*'Progression estimates'!$C15</f>
        <v>23.874008596893418</v>
      </c>
      <c r="G42" s="19">
        <f>D41*'Progression estimates'!$D15</f>
        <v>2.1473723821327502</v>
      </c>
      <c r="H42" s="19">
        <f>F41*'Progression estimates'!$C15</f>
        <v>24.649924744538179</v>
      </c>
      <c r="I42" s="19">
        <f>F41*'Progression estimates'!$D15</f>
        <v>2.2171629621076607</v>
      </c>
      <c r="J42" s="19">
        <f>H41*'Progression estimates'!$C15</f>
        <v>25.155781123471478</v>
      </c>
      <c r="K42" s="19">
        <f>H41*'Progression estimates'!$D15</f>
        <v>2.2626627370213885</v>
      </c>
      <c r="L42" s="19">
        <f>J41*'Progression estimates'!$C15</f>
        <v>25.190798330811539</v>
      </c>
      <c r="M42" s="19">
        <f>J41*'Progression estimates'!$D15</f>
        <v>2.2658123959333505</v>
      </c>
      <c r="N42" s="19">
        <f>L41*'Progression estimates'!$C15</f>
        <v>24.238549732513974</v>
      </c>
      <c r="O42" s="19">
        <f>L41*'Progression estimates'!$D15</f>
        <v>2.1801614114072372</v>
      </c>
      <c r="P42" s="19">
        <f>N41*'Progression estimates'!$C15</f>
        <v>0</v>
      </c>
      <c r="Q42" s="19">
        <f>N41*'Progression estimates'!$D15</f>
        <v>0</v>
      </c>
      <c r="R42" s="19">
        <f>P41*'Progression estimates'!$C15</f>
        <v>0</v>
      </c>
      <c r="S42" s="19">
        <f>P41*'Progression estimates'!$D15</f>
        <v>0</v>
      </c>
      <c r="T42" s="19">
        <f>R41*'Progression estimates'!$C15</f>
        <v>0</v>
      </c>
      <c r="U42" s="19">
        <f>R41*'Progression estimates'!$D15</f>
        <v>0</v>
      </c>
      <c r="V42" s="19">
        <f>T41*'Progression estimates'!$C15</f>
        <v>0</v>
      </c>
      <c r="W42" s="19">
        <f>T41*'Progression estimates'!$D15</f>
        <v>0</v>
      </c>
      <c r="X42" s="19">
        <f>V41*'Progression estimates'!$C15</f>
        <v>0</v>
      </c>
      <c r="Y42" s="19">
        <f>V41*'Progression estimates'!$D15</f>
        <v>0</v>
      </c>
      <c r="Z42" s="19">
        <f>X41*'Progression estimates'!$C15</f>
        <v>0</v>
      </c>
      <c r="AA42" s="19">
        <f>X41*'Progression estimates'!$D15</f>
        <v>0</v>
      </c>
      <c r="AB42" s="19">
        <f>Z41*'Progression estimates'!$C15</f>
        <v>0</v>
      </c>
      <c r="AC42" s="19">
        <f>Z41*'Progression estimates'!$D15</f>
        <v>0</v>
      </c>
      <c r="AD42" s="19">
        <f>AB41*'Progression estimates'!$C15</f>
        <v>0</v>
      </c>
      <c r="AE42" s="19">
        <f>AB41*'Progression estimates'!$D15</f>
        <v>0</v>
      </c>
      <c r="AF42" s="19">
        <f>AD41*'Progression estimates'!$C15</f>
        <v>0</v>
      </c>
      <c r="AG42" s="19">
        <f>AD41*'Progression estimates'!$D15</f>
        <v>0</v>
      </c>
      <c r="AH42" s="19">
        <f>AF41*'Progression estimates'!$C15</f>
        <v>0</v>
      </c>
      <c r="AI42" s="19">
        <f>AF41*'Progression estimates'!$D15</f>
        <v>0</v>
      </c>
      <c r="AJ42" s="19">
        <f>AH41*'Progression estimates'!$C15</f>
        <v>0</v>
      </c>
      <c r="AK42" s="19">
        <f>AH41*'Progression estimates'!$D15</f>
        <v>0</v>
      </c>
      <c r="AL42" s="19">
        <f>AJ41*'Progression estimates'!$C15</f>
        <v>0</v>
      </c>
      <c r="AM42" s="19">
        <f>AJ41*'Progression estimates'!$D15</f>
        <v>0</v>
      </c>
      <c r="AN42" s="19">
        <f>AL41*'Progression estimates'!$C15</f>
        <v>0</v>
      </c>
      <c r="AO42" s="19">
        <f>AL41*'Progression estimates'!$D15</f>
        <v>0</v>
      </c>
      <c r="AP42" s="19">
        <f>AN41*'Progression estimates'!$C15</f>
        <v>0</v>
      </c>
      <c r="AQ42" s="19">
        <f>AN41*'Progression estimates'!$D15</f>
        <v>0</v>
      </c>
      <c r="AR42" s="18">
        <f t="shared" si="1"/>
        <v>146.03665680981945</v>
      </c>
      <c r="AS42" s="19">
        <f t="shared" si="2"/>
        <v>11.073171888602387</v>
      </c>
      <c r="AT42" s="19">
        <f t="shared" si="3"/>
        <v>2.0622461682216007</v>
      </c>
      <c r="AU42" s="19">
        <f>AU41*'Progression estimates'!J15+AT42</f>
        <v>18.503061828695213</v>
      </c>
      <c r="AV42" s="19">
        <f>AR41*'Progression estimates'!E15+(AS41+AU41)*'Progression estimates'!K15</f>
        <v>23.329000198629277</v>
      </c>
      <c r="AW42" s="19">
        <f>AR41*'Progression estimates'!F15+(AS41+AU41)*'Progression estimates'!L15</f>
        <v>0.47176378811475844</v>
      </c>
      <c r="AX42" s="19">
        <f>C41*'Progression estimates'!$C40</f>
        <v>5.6872642675191969</v>
      </c>
      <c r="AY42" s="19">
        <f>AY41*'Progression estimates'!J15+AX42</f>
        <v>39.104740094571902</v>
      </c>
    </row>
    <row r="43" spans="2:51" x14ac:dyDescent="0.35">
      <c r="B43" s="16">
        <v>54</v>
      </c>
      <c r="C43" s="62">
        <f t="shared" si="0"/>
        <v>16.427676631089774</v>
      </c>
      <c r="D43" s="19">
        <f>C42*'Progression estimates'!$C16</f>
        <v>17.330765731957527</v>
      </c>
      <c r="E43" s="19">
        <f>C42*'Progression estimates'!$D16</f>
        <v>1.4776043560946048</v>
      </c>
      <c r="F43" s="19">
        <f>D42*'Progression estimates'!$C16</f>
        <v>18.171204597029199</v>
      </c>
      <c r="G43" s="19">
        <f>D42*'Progression estimates'!$D16</f>
        <v>1.5492593624150233</v>
      </c>
      <c r="H43" s="19">
        <f>F42*'Progression estimates'!$C16</f>
        <v>18.921282775563967</v>
      </c>
      <c r="I43" s="19">
        <f>F42*'Progression estimates'!$D16</f>
        <v>1.6132103038307721</v>
      </c>
      <c r="J43" s="19">
        <f>H42*'Progression estimates'!$C16</f>
        <v>19.536233079369385</v>
      </c>
      <c r="K43" s="19">
        <f>H42*'Progression estimates'!$D16</f>
        <v>1.665640373092458</v>
      </c>
      <c r="L43" s="19">
        <f>J42*'Progression estimates'!$C16</f>
        <v>19.937148223165778</v>
      </c>
      <c r="M43" s="19">
        <f>J42*'Progression estimates'!$D16</f>
        <v>1.6998220112300897</v>
      </c>
      <c r="N43" s="19">
        <f>L42*'Progression estimates'!$C16</f>
        <v>19.964901018822307</v>
      </c>
      <c r="O43" s="19">
        <f>L42*'Progression estimates'!$D16</f>
        <v>1.7021881877966727</v>
      </c>
      <c r="P43" s="19">
        <f>N42*'Progression estimates'!$C16</f>
        <v>19.210198894631603</v>
      </c>
      <c r="Q43" s="19">
        <f>N42*'Progression estimates'!$D16</f>
        <v>1.6378430132380133</v>
      </c>
      <c r="R43" s="19">
        <f>P42*'Progression estimates'!$C16</f>
        <v>0</v>
      </c>
      <c r="S43" s="19">
        <f>P42*'Progression estimates'!$D16</f>
        <v>0</v>
      </c>
      <c r="T43" s="19">
        <f>R42*'Progression estimates'!$C16</f>
        <v>0</v>
      </c>
      <c r="U43" s="19">
        <f>R42*'Progression estimates'!$D16</f>
        <v>0</v>
      </c>
      <c r="V43" s="19">
        <f>T42*'Progression estimates'!$C16</f>
        <v>0</v>
      </c>
      <c r="W43" s="19">
        <f>T42*'Progression estimates'!$D16</f>
        <v>0</v>
      </c>
      <c r="X43" s="19">
        <f>V42*'Progression estimates'!$C16</f>
        <v>0</v>
      </c>
      <c r="Y43" s="19">
        <f>V42*'Progression estimates'!$D16</f>
        <v>0</v>
      </c>
      <c r="Z43" s="19">
        <f>X42*'Progression estimates'!$C16</f>
        <v>0</v>
      </c>
      <c r="AA43" s="19">
        <f>X42*'Progression estimates'!$D16</f>
        <v>0</v>
      </c>
      <c r="AB43" s="19">
        <f>Z42*'Progression estimates'!$C16</f>
        <v>0</v>
      </c>
      <c r="AC43" s="19">
        <f>Z42*'Progression estimates'!$D16</f>
        <v>0</v>
      </c>
      <c r="AD43" s="19">
        <f>AB42*'Progression estimates'!$C16</f>
        <v>0</v>
      </c>
      <c r="AE43" s="19">
        <f>AB42*'Progression estimates'!$D16</f>
        <v>0</v>
      </c>
      <c r="AF43" s="19">
        <f>AD42*'Progression estimates'!$C16</f>
        <v>0</v>
      </c>
      <c r="AG43" s="19">
        <f>AD42*'Progression estimates'!$D16</f>
        <v>0</v>
      </c>
      <c r="AH43" s="19">
        <f>AF42*'Progression estimates'!$C16</f>
        <v>0</v>
      </c>
      <c r="AI43" s="19">
        <f>AF42*'Progression estimates'!$D16</f>
        <v>0</v>
      </c>
      <c r="AJ43" s="19">
        <f>AH42*'Progression estimates'!$C16</f>
        <v>0</v>
      </c>
      <c r="AK43" s="19">
        <f>AH42*'Progression estimates'!$D16</f>
        <v>0</v>
      </c>
      <c r="AL43" s="19">
        <f>AJ42*'Progression estimates'!$C16</f>
        <v>0</v>
      </c>
      <c r="AM43" s="19">
        <f>AJ42*'Progression estimates'!$D16</f>
        <v>0</v>
      </c>
      <c r="AN43" s="19">
        <f>AL42*'Progression estimates'!$C16</f>
        <v>0</v>
      </c>
      <c r="AO43" s="19">
        <f>AL42*'Progression estimates'!$D16</f>
        <v>0</v>
      </c>
      <c r="AP43" s="19">
        <f>AN42*'Progression estimates'!$C16</f>
        <v>0</v>
      </c>
      <c r="AQ43" s="19">
        <f>AN42*'Progression estimates'!$D16</f>
        <v>0</v>
      </c>
      <c r="AR43" s="18">
        <f t="shared" si="1"/>
        <v>133.07173432053975</v>
      </c>
      <c r="AS43" s="19">
        <f t="shared" si="2"/>
        <v>9.8679632516030296</v>
      </c>
      <c r="AT43" s="19">
        <f t="shared" si="3"/>
        <v>1.4776043560946048</v>
      </c>
      <c r="AU43" s="19">
        <f>AU42*'Progression estimates'!J16+AT43</f>
        <v>17.392443019526919</v>
      </c>
      <c r="AV43" s="19">
        <f>AR42*'Progression estimates'!E16+(AS42+AU42)*'Progression estimates'!K16</f>
        <v>24.072465891319876</v>
      </c>
      <c r="AW43" s="19">
        <f>AR42*'Progression estimates'!F16+(AS42+AU42)*'Progression estimates'!L16</f>
        <v>0.49240643030678111</v>
      </c>
      <c r="AX43" s="19">
        <f>C42*'Progression estimates'!$C41</f>
        <v>4.4750872280645098</v>
      </c>
      <c r="AY43" s="19">
        <f>AY42*'Progression estimates'!J16+AX43</f>
        <v>38.109824837566997</v>
      </c>
    </row>
    <row r="44" spans="2:51" x14ac:dyDescent="0.35">
      <c r="B44" s="16">
        <v>60</v>
      </c>
      <c r="C44" s="62">
        <f t="shared" si="0"/>
        <v>12.174806123223469</v>
      </c>
      <c r="D44" s="19">
        <f>C43*'Progression estimates'!$C17</f>
        <v>12.919995117165755</v>
      </c>
      <c r="E44" s="19">
        <f>C43*'Progression estimates'!$D17</f>
        <v>1.0380122171468722</v>
      </c>
      <c r="F44" s="19">
        <f>D43*'Progression estimates'!$C17</f>
        <v>13.630254214395316</v>
      </c>
      <c r="G44" s="19">
        <f>D43*'Progression estimates'!$D17</f>
        <v>1.0950755220148793</v>
      </c>
      <c r="H44" s="19">
        <f>F43*'Progression estimates'!$C17</f>
        <v>14.291240321977469</v>
      </c>
      <c r="I44" s="19">
        <f>F43*'Progression estimates'!$D17</f>
        <v>1.1481801593473697</v>
      </c>
      <c r="J44" s="19">
        <f>H43*'Progression estimates'!$C17</f>
        <v>14.881159798832845</v>
      </c>
      <c r="K44" s="19">
        <f>H43*'Progression estimates'!$D17</f>
        <v>1.1955751946051771</v>
      </c>
      <c r="L44" s="19">
        <f>J43*'Progression estimates'!$C17</f>
        <v>15.364804266695648</v>
      </c>
      <c r="M44" s="19">
        <f>J43*'Progression estimates'!$D17</f>
        <v>1.2344319326955873</v>
      </c>
      <c r="N44" s="19">
        <f>L43*'Progression estimates'!$C17</f>
        <v>15.680114935183258</v>
      </c>
      <c r="O44" s="19">
        <f>L43*'Progression estimates'!$D17</f>
        <v>1.2597644752483343</v>
      </c>
      <c r="P44" s="19">
        <f>N43*'Progression estimates'!$C17</f>
        <v>15.701941879578515</v>
      </c>
      <c r="Q44" s="19">
        <f>N43*'Progression estimates'!$D17</f>
        <v>1.2615180854269605</v>
      </c>
      <c r="R44" s="19">
        <f>P43*'Progression estimates'!$C17</f>
        <v>15.108385774328367</v>
      </c>
      <c r="S44" s="19">
        <f>P43*'Progression estimates'!$D17</f>
        <v>1.2138308778680984</v>
      </c>
      <c r="T44" s="19">
        <f>R43*'Progression estimates'!$C17</f>
        <v>0</v>
      </c>
      <c r="U44" s="19">
        <f>R43*'Progression estimates'!$D17</f>
        <v>0</v>
      </c>
      <c r="V44" s="19">
        <f>T43*'Progression estimates'!$C17</f>
        <v>0</v>
      </c>
      <c r="W44" s="19">
        <f>T43*'Progression estimates'!$D17</f>
        <v>0</v>
      </c>
      <c r="X44" s="19">
        <f>V43*'Progression estimates'!$C17</f>
        <v>0</v>
      </c>
      <c r="Y44" s="19">
        <f>V43*'Progression estimates'!$D17</f>
        <v>0</v>
      </c>
      <c r="Z44" s="19">
        <f>X43*'Progression estimates'!$C17</f>
        <v>0</v>
      </c>
      <c r="AA44" s="19">
        <f>X43*'Progression estimates'!$D17</f>
        <v>0</v>
      </c>
      <c r="AB44" s="19">
        <f>Z43*'Progression estimates'!$C17</f>
        <v>0</v>
      </c>
      <c r="AC44" s="19">
        <f>Z43*'Progression estimates'!$D17</f>
        <v>0</v>
      </c>
      <c r="AD44" s="19">
        <f>AB43*'Progression estimates'!$C17</f>
        <v>0</v>
      </c>
      <c r="AE44" s="19">
        <f>AB43*'Progression estimates'!$D17</f>
        <v>0</v>
      </c>
      <c r="AF44" s="19">
        <f>AD43*'Progression estimates'!$C17</f>
        <v>0</v>
      </c>
      <c r="AG44" s="19">
        <f>AD43*'Progression estimates'!$D17</f>
        <v>0</v>
      </c>
      <c r="AH44" s="19">
        <f>AF43*'Progression estimates'!$C17</f>
        <v>0</v>
      </c>
      <c r="AI44" s="19">
        <f>AF43*'Progression estimates'!$D17</f>
        <v>0</v>
      </c>
      <c r="AJ44" s="19">
        <f>AH43*'Progression estimates'!$C17</f>
        <v>0</v>
      </c>
      <c r="AK44" s="19">
        <f>AH43*'Progression estimates'!$D17</f>
        <v>0</v>
      </c>
      <c r="AL44" s="19">
        <f>AJ43*'Progression estimates'!$C17</f>
        <v>0</v>
      </c>
      <c r="AM44" s="19">
        <f>AJ43*'Progression estimates'!$D17</f>
        <v>0</v>
      </c>
      <c r="AN44" s="19">
        <f>AL43*'Progression estimates'!$C17</f>
        <v>0</v>
      </c>
      <c r="AO44" s="19">
        <f>AL43*'Progression estimates'!$D17</f>
        <v>0</v>
      </c>
      <c r="AP44" s="19">
        <f>AN43*'Progression estimates'!$C17</f>
        <v>0</v>
      </c>
      <c r="AQ44" s="19">
        <f>AN43*'Progression estimates'!$D17</f>
        <v>0</v>
      </c>
      <c r="AR44" s="18">
        <f t="shared" si="1"/>
        <v>117.57789630815716</v>
      </c>
      <c r="AS44" s="19">
        <f t="shared" si="2"/>
        <v>8.408376247206407</v>
      </c>
      <c r="AT44" s="19">
        <f t="shared" si="3"/>
        <v>1.0380122171468722</v>
      </c>
      <c r="AU44" s="19">
        <f>AU43*'Progression estimates'!J17+AT44</f>
        <v>15.815746931545544</v>
      </c>
      <c r="AV44" s="19">
        <f>AR43*'Progression estimates'!E17+(AS43+AU43)*'Progression estimates'!K17</f>
        <v>23.654113909573969</v>
      </c>
      <c r="AW44" s="19">
        <f>AR43*'Progression estimates'!F17+(AS43+AU43)*'Progression estimates'!L17</f>
        <v>0.44956026163693424</v>
      </c>
      <c r="AX44" s="19">
        <f>C43*'Progression estimates'!$C42</f>
        <v>3.4616194419208255</v>
      </c>
      <c r="AY44" s="19">
        <f>AY43*'Progression estimates'!J17+AX44</f>
        <v>35.842170054015639</v>
      </c>
    </row>
    <row r="45" spans="2:51" x14ac:dyDescent="0.35">
      <c r="B45" s="16">
        <v>66</v>
      </c>
      <c r="C45" s="62">
        <f t="shared" si="0"/>
        <v>8.9056702566732167</v>
      </c>
      <c r="D45" s="19">
        <f>C44*'Progression estimates'!$C18</f>
        <v>9.5071400003939903</v>
      </c>
      <c r="E45" s="19">
        <f>C44*'Progression estimates'!$D18</f>
        <v>0.71549520293752311</v>
      </c>
      <c r="F45" s="19">
        <f>D44*'Progression estimates'!$C18</f>
        <v>10.089047919128575</v>
      </c>
      <c r="G45" s="19">
        <f>D44*'Progression estimates'!$D18</f>
        <v>0.75928884901706972</v>
      </c>
      <c r="H45" s="19">
        <f>F44*'Progression estimates'!$C18</f>
        <v>10.643679558069785</v>
      </c>
      <c r="I45" s="19">
        <f>F44*'Progression estimates'!$D18</f>
        <v>0.80102971714811277</v>
      </c>
      <c r="J45" s="19">
        <f>H44*'Progression estimates'!$C18</f>
        <v>11.159834591628149</v>
      </c>
      <c r="K45" s="19">
        <f>H44*'Progression estimates'!$D18</f>
        <v>0.83987488514477238</v>
      </c>
      <c r="L45" s="19">
        <f>J44*'Progression estimates'!$C18</f>
        <v>11.620494662816069</v>
      </c>
      <c r="M45" s="19">
        <f>J44*'Progression estimates'!$D18</f>
        <v>0.87454357321564924</v>
      </c>
      <c r="N45" s="19">
        <f>L44*'Progression estimates'!$C18</f>
        <v>11.998166029394703</v>
      </c>
      <c r="O45" s="19">
        <f>L44*'Progression estimates'!$D18</f>
        <v>0.90296663746658823</v>
      </c>
      <c r="P45" s="19">
        <f>N44*'Progression estimates'!$C18</f>
        <v>12.244387828624131</v>
      </c>
      <c r="Q45" s="19">
        <f>N44*'Progression estimates'!$D18</f>
        <v>0.92149697531792951</v>
      </c>
      <c r="R45" s="19">
        <f>P44*'Progression estimates'!$C18</f>
        <v>12.261432191716754</v>
      </c>
      <c r="S45" s="19">
        <f>P44*'Progression estimates'!$D18</f>
        <v>0.92277971229554756</v>
      </c>
      <c r="T45" s="19">
        <f>R44*'Progression estimates'!$C18</f>
        <v>11.797932327029983</v>
      </c>
      <c r="U45" s="19">
        <f>R44*'Progression estimates'!$D18</f>
        <v>0.88789730499620911</v>
      </c>
      <c r="V45" s="19">
        <f>T44*'Progression estimates'!$C18</f>
        <v>0</v>
      </c>
      <c r="W45" s="19">
        <f>T44*'Progression estimates'!$D18</f>
        <v>0</v>
      </c>
      <c r="X45" s="19">
        <f>V44*'Progression estimates'!$C18</f>
        <v>0</v>
      </c>
      <c r="Y45" s="19">
        <f>V44*'Progression estimates'!$D18</f>
        <v>0</v>
      </c>
      <c r="Z45" s="19">
        <f>X44*'Progression estimates'!$C18</f>
        <v>0</v>
      </c>
      <c r="AA45" s="19">
        <f>X44*'Progression estimates'!$D18</f>
        <v>0</v>
      </c>
      <c r="AB45" s="19">
        <f>Z44*'Progression estimates'!$C18</f>
        <v>0</v>
      </c>
      <c r="AC45" s="19">
        <f>Z44*'Progression estimates'!$D18</f>
        <v>0</v>
      </c>
      <c r="AD45" s="19">
        <f>AB44*'Progression estimates'!$C18</f>
        <v>0</v>
      </c>
      <c r="AE45" s="19">
        <f>AB44*'Progression estimates'!$D18</f>
        <v>0</v>
      </c>
      <c r="AF45" s="19">
        <f>AD44*'Progression estimates'!$C18</f>
        <v>0</v>
      </c>
      <c r="AG45" s="19">
        <f>AD44*'Progression estimates'!$D18</f>
        <v>0</v>
      </c>
      <c r="AH45" s="19">
        <f>AF44*'Progression estimates'!$C18</f>
        <v>0</v>
      </c>
      <c r="AI45" s="19">
        <f>AF44*'Progression estimates'!$D18</f>
        <v>0</v>
      </c>
      <c r="AJ45" s="19">
        <f>AH44*'Progression estimates'!$C18</f>
        <v>0</v>
      </c>
      <c r="AK45" s="19">
        <f>AH44*'Progression estimates'!$D18</f>
        <v>0</v>
      </c>
      <c r="AL45" s="19">
        <f>AJ44*'Progression estimates'!$C18</f>
        <v>0</v>
      </c>
      <c r="AM45" s="19">
        <f>AJ44*'Progression estimates'!$D18</f>
        <v>0</v>
      </c>
      <c r="AN45" s="19">
        <f>AL44*'Progression estimates'!$C18</f>
        <v>0</v>
      </c>
      <c r="AO45" s="19">
        <f>AL44*'Progression estimates'!$D18</f>
        <v>0</v>
      </c>
      <c r="AP45" s="19">
        <f>AN44*'Progression estimates'!$C18</f>
        <v>0</v>
      </c>
      <c r="AQ45" s="19">
        <f>AN44*'Progression estimates'!$D18</f>
        <v>0</v>
      </c>
      <c r="AR45" s="18">
        <f t="shared" si="1"/>
        <v>101.32211510880212</v>
      </c>
      <c r="AS45" s="19">
        <f t="shared" si="2"/>
        <v>6.9098776546018783</v>
      </c>
      <c r="AT45" s="19">
        <f t="shared" si="3"/>
        <v>0.71549520293752311</v>
      </c>
      <c r="AU45" s="19">
        <f>AU44*'Progression estimates'!J18+AT45</f>
        <v>13.995264072603344</v>
      </c>
      <c r="AV45" s="19">
        <f>AR44*'Progression estimates'!E18+(AS44+AU44)*'Progression estimates'!K18</f>
        <v>22.289668345671529</v>
      </c>
      <c r="AW45" s="19">
        <f>AR44*'Progression estimates'!F18+(AS44+AU44)*'Progression estimates'!L18</f>
        <v>0.44759547787784637</v>
      </c>
      <c r="AX45" s="19">
        <f>C44*'Progression estimates'!$C43</f>
        <v>2.6292365702426244</v>
      </c>
      <c r="AY45" s="19">
        <f>AY44*'Progression estimates'!J18+AX45</f>
        <v>32.724289062213181</v>
      </c>
    </row>
    <row r="46" spans="2:51" x14ac:dyDescent="0.35">
      <c r="B46" s="16">
        <v>72</v>
      </c>
      <c r="C46" s="62">
        <f t="shared" si="0"/>
        <v>6.430637429579324</v>
      </c>
      <c r="D46" s="19">
        <f>C45*'Progression estimates'!$C19</f>
        <v>6.9081011359753512</v>
      </c>
      <c r="E46" s="19">
        <f>C45*'Progression estimates'!$D19</f>
        <v>0.48396155231792265</v>
      </c>
      <c r="F46" s="19">
        <f>D45*'Progression estimates'!$C19</f>
        <v>7.3746593736036576</v>
      </c>
      <c r="G46" s="19">
        <f>D45*'Progression estimates'!$D19</f>
        <v>0.51664727079321082</v>
      </c>
      <c r="H46" s="19">
        <f>F45*'Progression estimates'!$C19</f>
        <v>7.8260435635169605</v>
      </c>
      <c r="I46" s="19">
        <f>F45*'Progression estimates'!$D19</f>
        <v>0.54826993944589941</v>
      </c>
      <c r="J46" s="19">
        <f>H45*'Progression estimates'!$C19</f>
        <v>8.2562696267542162</v>
      </c>
      <c r="K46" s="19">
        <f>H45*'Progression estimates'!$D19</f>
        <v>0.57841033104028705</v>
      </c>
      <c r="L46" s="19">
        <f>J45*'Progression estimates'!$C19</f>
        <v>8.6566495050673744</v>
      </c>
      <c r="M46" s="19">
        <f>J45*'Progression estimates'!$D19</f>
        <v>0.60645978538544831</v>
      </c>
      <c r="N46" s="19">
        <f>L45*'Progression estimates'!$C19</f>
        <v>9.0139821110761371</v>
      </c>
      <c r="O46" s="19">
        <f>L45*'Progression estimates'!$D19</f>
        <v>0.6314934725440241</v>
      </c>
      <c r="P46" s="19">
        <f>N45*'Progression estimates'!$C19</f>
        <v>9.306940633151692</v>
      </c>
      <c r="Q46" s="19">
        <f>N45*'Progression estimates'!$D19</f>
        <v>0.65201729787861551</v>
      </c>
      <c r="R46" s="19">
        <f>P45*'Progression estimates'!$C19</f>
        <v>9.4979341285243919</v>
      </c>
      <c r="S46" s="19">
        <f>P45*'Progression estimates'!$D19</f>
        <v>0.66539774884246017</v>
      </c>
      <c r="T46" s="19">
        <f>R45*'Progression estimates'!$C19</f>
        <v>9.5111553887606881</v>
      </c>
      <c r="U46" s="19">
        <f>R45*'Progression estimates'!$D19</f>
        <v>0.66632399203166814</v>
      </c>
      <c r="V46" s="19">
        <f>T45*'Progression estimates'!$C19</f>
        <v>9.1516199636344506</v>
      </c>
      <c r="W46" s="19">
        <f>T45*'Progression estimates'!$D19</f>
        <v>0.64113598174744824</v>
      </c>
      <c r="X46" s="19">
        <f>V45*'Progression estimates'!$C19</f>
        <v>0</v>
      </c>
      <c r="Y46" s="19">
        <f>V45*'Progression estimates'!$D19</f>
        <v>0</v>
      </c>
      <c r="Z46" s="19">
        <f>X45*'Progression estimates'!$C19</f>
        <v>0</v>
      </c>
      <c r="AA46" s="19">
        <f>X45*'Progression estimates'!$D19</f>
        <v>0</v>
      </c>
      <c r="AB46" s="19">
        <f>Z45*'Progression estimates'!$C19</f>
        <v>0</v>
      </c>
      <c r="AC46" s="19">
        <f>Z45*'Progression estimates'!$D19</f>
        <v>0</v>
      </c>
      <c r="AD46" s="19">
        <f>AB45*'Progression estimates'!$C19</f>
        <v>0</v>
      </c>
      <c r="AE46" s="19">
        <f>AB45*'Progression estimates'!$D19</f>
        <v>0</v>
      </c>
      <c r="AF46" s="19">
        <f>AD45*'Progression estimates'!$C19</f>
        <v>0</v>
      </c>
      <c r="AG46" s="19">
        <f>AD45*'Progression estimates'!$D19</f>
        <v>0</v>
      </c>
      <c r="AH46" s="19">
        <f>AF45*'Progression estimates'!$C19</f>
        <v>0</v>
      </c>
      <c r="AI46" s="19">
        <f>AF45*'Progression estimates'!$D19</f>
        <v>0</v>
      </c>
      <c r="AJ46" s="19">
        <f>AH45*'Progression estimates'!$C19</f>
        <v>0</v>
      </c>
      <c r="AK46" s="19">
        <f>AH45*'Progression estimates'!$D19</f>
        <v>0</v>
      </c>
      <c r="AL46" s="19">
        <f>AJ45*'Progression estimates'!$C19</f>
        <v>0</v>
      </c>
      <c r="AM46" s="19">
        <f>AJ45*'Progression estimates'!$D19</f>
        <v>0</v>
      </c>
      <c r="AN46" s="19">
        <f>AL45*'Progression estimates'!$C19</f>
        <v>0</v>
      </c>
      <c r="AO46" s="19">
        <f>AL45*'Progression estimates'!$D19</f>
        <v>0</v>
      </c>
      <c r="AP46" s="19">
        <f>AN45*'Progression estimates'!$C19</f>
        <v>0</v>
      </c>
      <c r="AQ46" s="19">
        <f>AN45*'Progression estimates'!$D19</f>
        <v>0</v>
      </c>
      <c r="AR46" s="18">
        <f t="shared" si="1"/>
        <v>85.503355430064914</v>
      </c>
      <c r="AS46" s="19">
        <f t="shared" si="2"/>
        <v>5.5061558197090612</v>
      </c>
      <c r="AT46" s="19">
        <f t="shared" si="3"/>
        <v>0.48396155231792265</v>
      </c>
      <c r="AU46" s="19">
        <f>AU45*'Progression estimates'!J19+AT46</f>
        <v>12.100590776421775</v>
      </c>
      <c r="AV46" s="19">
        <f>AR45*'Progression estimates'!E19+(AS45+AU45)*'Progression estimates'!K19</f>
        <v>20.387934436484802</v>
      </c>
      <c r="AW46" s="19">
        <f>AR45*'Progression estimates'!F19+(AS45+AU45)*'Progression estimates'!L19</f>
        <v>0.38580809801697885</v>
      </c>
      <c r="AX46" s="19">
        <f>C45*'Progression estimates'!$C44</f>
        <v>1.9694585356104211</v>
      </c>
      <c r="AY46" s="19">
        <f>AY45*'Progression estimates'!J19+AX46</f>
        <v>29.131927974274927</v>
      </c>
    </row>
    <row r="47" spans="2:51" x14ac:dyDescent="0.35">
      <c r="B47" s="16">
        <v>78</v>
      </c>
      <c r="C47" s="62">
        <f t="shared" si="0"/>
        <v>4.5830077998623517</v>
      </c>
      <c r="D47" s="19">
        <f>C46*'Progression estimates'!$C20</f>
        <v>4.9570539455673845</v>
      </c>
      <c r="E47" s="19">
        <f>C46*'Progression estimates'!$D20</f>
        <v>0.3210722491533663</v>
      </c>
      <c r="F47" s="19">
        <f>D46*'Progression estimates'!$C20</f>
        <v>5.3251066270587879</v>
      </c>
      <c r="G47" s="19">
        <f>D46*'Progression estimates'!$D20</f>
        <v>0.3449113083104775</v>
      </c>
      <c r="H47" s="19">
        <f>F46*'Progression estimates'!$C20</f>
        <v>5.6847528328974608</v>
      </c>
      <c r="I47" s="19">
        <f>F46*'Progression estimates'!$D20</f>
        <v>0.36820587348488981</v>
      </c>
      <c r="J47" s="19">
        <f>H46*'Progression estimates'!$C20</f>
        <v>6.0327021309381763</v>
      </c>
      <c r="K47" s="19">
        <f>H46*'Progression estimates'!$D20</f>
        <v>0.39074282082095124</v>
      </c>
      <c r="L47" s="19">
        <f>J46*'Progression estimates'!$C20</f>
        <v>6.364341696628272</v>
      </c>
      <c r="M47" s="19">
        <f>J46*'Progression estimates'!$D20</f>
        <v>0.41222337407568826</v>
      </c>
      <c r="N47" s="19">
        <f>L46*'Progression estimates'!$C20</f>
        <v>6.6729743442082592</v>
      </c>
      <c r="O47" s="19">
        <f>L46*'Progression estimates'!$D20</f>
        <v>0.43221375130554962</v>
      </c>
      <c r="P47" s="19">
        <f>N46*'Progression estimates'!$C20</f>
        <v>6.9484240214592266</v>
      </c>
      <c r="Q47" s="19">
        <f>N46*'Progression estimates'!$D20</f>
        <v>0.4500548416738761</v>
      </c>
      <c r="R47" s="19">
        <f>P46*'Progression estimates'!$C20</f>
        <v>7.1742509653112325</v>
      </c>
      <c r="S47" s="19">
        <f>P46*'Progression estimates'!$D20</f>
        <v>0.46468182890826565</v>
      </c>
      <c r="T47" s="19">
        <f>R46*'Progression estimates'!$C20</f>
        <v>7.3214782145820543</v>
      </c>
      <c r="U47" s="19">
        <f>R46*'Progression estimates'!$D20</f>
        <v>0.47421785263911798</v>
      </c>
      <c r="V47" s="19">
        <f>T46*'Progression estimates'!$C20</f>
        <v>7.3316698170378611</v>
      </c>
      <c r="W47" s="19">
        <f>T46*'Progression estimates'!$D20</f>
        <v>0.47487797067674575</v>
      </c>
      <c r="X47" s="19">
        <f>V46*'Progression estimates'!$C20</f>
        <v>7.054522097669417</v>
      </c>
      <c r="Y47" s="19">
        <f>V46*'Progression estimates'!$D20</f>
        <v>0.45692689679647813</v>
      </c>
      <c r="Z47" s="19">
        <f>X46*'Progression estimates'!$C20</f>
        <v>0</v>
      </c>
      <c r="AA47" s="19">
        <f>X46*'Progression estimates'!$D20</f>
        <v>0</v>
      </c>
      <c r="AB47" s="19">
        <f>Z46*'Progression estimates'!$C20</f>
        <v>0</v>
      </c>
      <c r="AC47" s="19">
        <f>Z46*'Progression estimates'!$D20</f>
        <v>0</v>
      </c>
      <c r="AD47" s="19">
        <f>AB46*'Progression estimates'!$C20</f>
        <v>0</v>
      </c>
      <c r="AE47" s="19">
        <f>AB46*'Progression estimates'!$D20</f>
        <v>0</v>
      </c>
      <c r="AF47" s="19">
        <f>AD46*'Progression estimates'!$C20</f>
        <v>0</v>
      </c>
      <c r="AG47" s="19">
        <f>AD46*'Progression estimates'!$D20</f>
        <v>0</v>
      </c>
      <c r="AH47" s="19">
        <f>AF46*'Progression estimates'!$C20</f>
        <v>0</v>
      </c>
      <c r="AI47" s="19">
        <f>AF46*'Progression estimates'!$D20</f>
        <v>0</v>
      </c>
      <c r="AJ47" s="19">
        <f>AH46*'Progression estimates'!$C20</f>
        <v>0</v>
      </c>
      <c r="AK47" s="19">
        <f>AH46*'Progression estimates'!$D20</f>
        <v>0</v>
      </c>
      <c r="AL47" s="19">
        <f>AJ46*'Progression estimates'!$C20</f>
        <v>0</v>
      </c>
      <c r="AM47" s="19">
        <f>AJ46*'Progression estimates'!$D20</f>
        <v>0</v>
      </c>
      <c r="AN47" s="19">
        <f>AL46*'Progression estimates'!$C20</f>
        <v>0</v>
      </c>
      <c r="AO47" s="19">
        <f>AL46*'Progression estimates'!$D20</f>
        <v>0</v>
      </c>
      <c r="AP47" s="19">
        <f>AN46*'Progression estimates'!$C20</f>
        <v>0</v>
      </c>
      <c r="AQ47" s="19">
        <f>AN46*'Progression estimates'!$D20</f>
        <v>0</v>
      </c>
      <c r="AR47" s="18">
        <f t="shared" si="1"/>
        <v>70.867276693358136</v>
      </c>
      <c r="AS47" s="19">
        <f t="shared" si="2"/>
        <v>4.2690565186920395</v>
      </c>
      <c r="AT47" s="19">
        <f t="shared" si="3"/>
        <v>0.3210722491533663</v>
      </c>
      <c r="AU47" s="19">
        <f>AU46*'Progression estimates'!J20+AT47</f>
        <v>10.252971823346307</v>
      </c>
      <c r="AV47" s="19">
        <f>AR46*'Progression estimates'!E20+(AS46+AU46)*'Progression estimates'!K20</f>
        <v>18.126763453479352</v>
      </c>
      <c r="AW47" s="19">
        <f>AR46*'Progression estimates'!F20+(AS46+AU46)*'Progression estimates'!L20</f>
        <v>0.35282777117755609</v>
      </c>
      <c r="AX47" s="19">
        <f>C46*'Progression estimates'!$C45</f>
        <v>1.4515787781010383</v>
      </c>
      <c r="AY47" s="19">
        <f>AY46*'Progression estimates'!J20+AX47</f>
        <v>25.362426470504285</v>
      </c>
    </row>
    <row r="48" spans="2:51" x14ac:dyDescent="0.35">
      <c r="B48" s="16">
        <v>84</v>
      </c>
      <c r="C48" s="62">
        <f t="shared" si="0"/>
        <v>3.2221102904948848</v>
      </c>
      <c r="D48" s="19">
        <f>C47*'Progression estimates'!$C21</f>
        <v>3.5119470852999237</v>
      </c>
      <c r="E48" s="19">
        <f>C47*'Progression estimates'!$D21</f>
        <v>0.20869859584935113</v>
      </c>
      <c r="F48" s="19">
        <f>D47*'Progression estimates'!$C21</f>
        <v>3.7985776843610721</v>
      </c>
      <c r="G48" s="19">
        <f>D47*'Progression estimates'!$D21</f>
        <v>0.22573171226557165</v>
      </c>
      <c r="H48" s="19">
        <f>F47*'Progression estimates'!$C21</f>
        <v>4.0806155072160486</v>
      </c>
      <c r="I48" s="19">
        <f>F47*'Progression estimates'!$D21</f>
        <v>0.24249190146449717</v>
      </c>
      <c r="J48" s="19">
        <f>H47*'Progression estimates'!$C21</f>
        <v>4.356211469407568</v>
      </c>
      <c r="K48" s="19">
        <f>H47*'Progression estimates'!$D21</f>
        <v>0.25886928100186823</v>
      </c>
      <c r="L48" s="19">
        <f>J47*'Progression estimates'!$C21</f>
        <v>4.6228441212487779</v>
      </c>
      <c r="M48" s="19">
        <f>J47*'Progression estimates'!$D21</f>
        <v>0.27471401291134606</v>
      </c>
      <c r="N48" s="19">
        <f>L47*'Progression estimates'!$C21</f>
        <v>4.8769786671534225</v>
      </c>
      <c r="O48" s="19">
        <f>L47*'Progression estimates'!$D21</f>
        <v>0.28981604081749329</v>
      </c>
      <c r="P48" s="19">
        <f>N47*'Progression estimates'!$C21</f>
        <v>5.113483070905362</v>
      </c>
      <c r="Q48" s="19">
        <f>N47*'Progression estimates'!$D21</f>
        <v>0.3038703918018284</v>
      </c>
      <c r="R48" s="19">
        <f>P47*'Progression estimates'!$C21</f>
        <v>5.3245594498714626</v>
      </c>
      <c r="S48" s="19">
        <f>P47*'Progression estimates'!$D21</f>
        <v>0.31641367415695781</v>
      </c>
      <c r="T48" s="19">
        <f>R47*'Progression estimates'!$C21</f>
        <v>5.4976100559095018</v>
      </c>
      <c r="U48" s="19">
        <f>R47*'Progression estimates'!$D21</f>
        <v>0.32669726260912657</v>
      </c>
      <c r="V48" s="19">
        <f>T47*'Progression estimates'!$C21</f>
        <v>5.6104299182210866</v>
      </c>
      <c r="W48" s="19">
        <f>T47*'Progression estimates'!$D21</f>
        <v>0.33340161955883668</v>
      </c>
      <c r="X48" s="19">
        <f>V47*'Progression estimates'!$C21</f>
        <v>5.6182397169607441</v>
      </c>
      <c r="Y48" s="19">
        <f>V47*'Progression estimates'!$D21</f>
        <v>0.33386571938472953</v>
      </c>
      <c r="Z48" s="19">
        <f>X47*'Progression estimates'!$C21</f>
        <v>5.4058621326889558</v>
      </c>
      <c r="AA48" s="19">
        <f>X47*'Progression estimates'!$D21</f>
        <v>0.32124511248181714</v>
      </c>
      <c r="AB48" s="19">
        <f>Z47*'Progression estimates'!$C21</f>
        <v>0</v>
      </c>
      <c r="AC48" s="19">
        <f>Z47*'Progression estimates'!$D21</f>
        <v>0</v>
      </c>
      <c r="AD48" s="19">
        <f>AB47*'Progression estimates'!$C21</f>
        <v>0</v>
      </c>
      <c r="AE48" s="19">
        <f>AB47*'Progression estimates'!$D21</f>
        <v>0</v>
      </c>
      <c r="AF48" s="19">
        <f>AD47*'Progression estimates'!$C21</f>
        <v>0</v>
      </c>
      <c r="AG48" s="19">
        <f>AD47*'Progression estimates'!$D21</f>
        <v>0</v>
      </c>
      <c r="AH48" s="19">
        <f>AF47*'Progression estimates'!$C21</f>
        <v>0</v>
      </c>
      <c r="AI48" s="19">
        <f>AF47*'Progression estimates'!$D21</f>
        <v>0</v>
      </c>
      <c r="AJ48" s="19">
        <f>AH47*'Progression estimates'!$C21</f>
        <v>0</v>
      </c>
      <c r="AK48" s="19">
        <f>AH47*'Progression estimates'!$D21</f>
        <v>0</v>
      </c>
      <c r="AL48" s="19">
        <f>AJ47*'Progression estimates'!$C21</f>
        <v>0</v>
      </c>
      <c r="AM48" s="19">
        <f>AJ47*'Progression estimates'!$D21</f>
        <v>0</v>
      </c>
      <c r="AN48" s="19">
        <f>AL47*'Progression estimates'!$C21</f>
        <v>0</v>
      </c>
      <c r="AO48" s="19">
        <f>AL47*'Progression estimates'!$D21</f>
        <v>0</v>
      </c>
      <c r="AP48" s="19">
        <f>AN47*'Progression estimates'!$C21</f>
        <v>0</v>
      </c>
      <c r="AQ48" s="19">
        <f>AN47*'Progression estimates'!$D21</f>
        <v>0</v>
      </c>
      <c r="AR48" s="18">
        <f t="shared" si="1"/>
        <v>57.817358879243926</v>
      </c>
      <c r="AS48" s="19">
        <f t="shared" si="2"/>
        <v>3.2271167284540723</v>
      </c>
      <c r="AT48" s="19">
        <f t="shared" si="3"/>
        <v>0.20869859584935113</v>
      </c>
      <c r="AU48" s="19">
        <f>AU47*'Progression estimates'!J21+AT48</f>
        <v>8.5324189557894723</v>
      </c>
      <c r="AV48" s="19">
        <f>AR47*'Progression estimates'!E21+(AS47+AU47)*'Progression estimates'!K21</f>
        <v>15.775097297550168</v>
      </c>
      <c r="AW48" s="19">
        <f>AR47*'Progression estimates'!F21+(AS47+AU47)*'Progression estimates'!L21</f>
        <v>0.29218978146666247</v>
      </c>
      <c r="AX48" s="19">
        <f>C47*'Progression estimates'!$C46</f>
        <v>1.0553783284960851</v>
      </c>
      <c r="AY48" s="19">
        <f>AY47*'Progression estimates'!J21+AX48</f>
        <v>21.645481298380187</v>
      </c>
    </row>
    <row r="49" spans="2:205" x14ac:dyDescent="0.35">
      <c r="B49" s="16">
        <v>90</v>
      </c>
      <c r="C49" s="62">
        <f t="shared" si="0"/>
        <v>2.232765259706071</v>
      </c>
      <c r="D49" s="19">
        <f>C48*'Progression estimates'!$C22</f>
        <v>2.4552580766750292</v>
      </c>
      <c r="E49" s="19">
        <f>C48*'Progression estimates'!$D22</f>
        <v>0.13268280052177214</v>
      </c>
      <c r="F49" s="19">
        <f>D48*'Progression estimates'!$C22</f>
        <v>2.6761146170181522</v>
      </c>
      <c r="G49" s="19">
        <f>D48*'Progression estimates'!$D22</f>
        <v>0.14461794679607309</v>
      </c>
      <c r="H49" s="19">
        <f>F48*'Progression estimates'!$C22</f>
        <v>2.8945280262186786</v>
      </c>
      <c r="I49" s="19">
        <f>F48*'Progression estimates'!$D22</f>
        <v>0.15642106561260039</v>
      </c>
      <c r="J49" s="19">
        <f>H48*'Progression estimates'!$C22</f>
        <v>3.1094417256458216</v>
      </c>
      <c r="K49" s="19">
        <f>H48*'Progression estimates'!$D22</f>
        <v>0.16803505918068343</v>
      </c>
      <c r="L49" s="19">
        <f>J48*'Progression estimates'!$C22</f>
        <v>3.3194467071841243</v>
      </c>
      <c r="M49" s="19">
        <f>J48*'Progression estimates'!$D22</f>
        <v>0.17938378432641605</v>
      </c>
      <c r="N49" s="19">
        <f>L48*'Progression estimates'!$C22</f>
        <v>3.522621618319107</v>
      </c>
      <c r="O49" s="19">
        <f>L48*'Progression estimates'!$D22</f>
        <v>0.19036341064808512</v>
      </c>
      <c r="P49" s="19">
        <f>N48*'Progression estimates'!$C22</f>
        <v>3.7162729338048615</v>
      </c>
      <c r="Q49" s="19">
        <f>N48*'Progression estimates'!$D22</f>
        <v>0.20082837932387124</v>
      </c>
      <c r="R49" s="19">
        <f>P48*'Progression estimates'!$C22</f>
        <v>3.896490026060873</v>
      </c>
      <c r="S49" s="19">
        <f>P48*'Progression estimates'!$D22</f>
        <v>0.21056735899756812</v>
      </c>
      <c r="T49" s="19">
        <f>R48*'Progression estimates'!$C22</f>
        <v>4.0573308842340552</v>
      </c>
      <c r="U49" s="19">
        <f>R48*'Progression estimates'!$D22</f>
        <v>0.21925924181977768</v>
      </c>
      <c r="V49" s="19">
        <f>T48*'Progression estimates'!$C22</f>
        <v>4.1891959850041305</v>
      </c>
      <c r="W49" s="19">
        <f>T48*'Progression estimates'!$D22</f>
        <v>0.22638526699304709</v>
      </c>
      <c r="X49" s="19">
        <f>V48*'Progression estimates'!$C22</f>
        <v>4.2751650714649596</v>
      </c>
      <c r="Y49" s="19">
        <f>V48*'Progression estimates'!$D22</f>
        <v>0.23103105932676718</v>
      </c>
      <c r="Z49" s="19">
        <f>X48*'Progression estimates'!$C22</f>
        <v>4.2811161624283312</v>
      </c>
      <c r="AA49" s="19">
        <f>X48*'Progression estimates'!$D22</f>
        <v>0.23135265786774389</v>
      </c>
      <c r="AB49" s="19">
        <f>Z48*'Progression estimates'!$C22</f>
        <v>4.1192837817595889</v>
      </c>
      <c r="AC49" s="19">
        <f>Z48*'Progression estimates'!$D22</f>
        <v>0.22260719290574174</v>
      </c>
      <c r="AD49" s="19">
        <f>AB48*'Progression estimates'!$C22</f>
        <v>0</v>
      </c>
      <c r="AE49" s="19">
        <f>AB48*'Progression estimates'!$D22</f>
        <v>0</v>
      </c>
      <c r="AF49" s="19">
        <f>AD48*'Progression estimates'!$C22</f>
        <v>0</v>
      </c>
      <c r="AG49" s="19">
        <f>AD48*'Progression estimates'!$D22</f>
        <v>0</v>
      </c>
      <c r="AH49" s="19">
        <f>AF48*'Progression estimates'!$C22</f>
        <v>0</v>
      </c>
      <c r="AI49" s="19">
        <f>AF48*'Progression estimates'!$D22</f>
        <v>0</v>
      </c>
      <c r="AJ49" s="19">
        <f>AH48*'Progression estimates'!$C22</f>
        <v>0</v>
      </c>
      <c r="AK49" s="19">
        <f>AH48*'Progression estimates'!$D22</f>
        <v>0</v>
      </c>
      <c r="AL49" s="19">
        <f>AJ48*'Progression estimates'!$C22</f>
        <v>0</v>
      </c>
      <c r="AM49" s="19">
        <f>AJ48*'Progression estimates'!$D22</f>
        <v>0</v>
      </c>
      <c r="AN49" s="19">
        <f>AL48*'Progression estimates'!$C22</f>
        <v>0</v>
      </c>
      <c r="AO49" s="19">
        <f>AL48*'Progression estimates'!$D22</f>
        <v>0</v>
      </c>
      <c r="AP49" s="19">
        <f>AN48*'Progression estimates'!$C22</f>
        <v>0</v>
      </c>
      <c r="AQ49" s="19">
        <f>AN48*'Progression estimates'!$D22</f>
        <v>0</v>
      </c>
      <c r="AR49" s="18">
        <f t="shared" si="1"/>
        <v>46.512265615817718</v>
      </c>
      <c r="AS49" s="19">
        <f t="shared" si="2"/>
        <v>2.380852423798375</v>
      </c>
      <c r="AT49" s="19">
        <f t="shared" si="3"/>
        <v>0.13268280052177214</v>
      </c>
      <c r="AU49" s="19">
        <f>AU48*'Progression estimates'!J22+AT49</f>
        <v>6.9857678306015263</v>
      </c>
      <c r="AV49" s="19">
        <f>AR48*'Progression estimates'!E22+(AS48+AU48)*'Progression estimates'!K22</f>
        <v>13.437960618585073</v>
      </c>
      <c r="AW49" s="19">
        <f>AR48*'Progression estimates'!F22+(AS48+AU48)*'Progression estimates'!L22</f>
        <v>0.25602699400298534</v>
      </c>
      <c r="AX49" s="19">
        <f>C48*'Progression estimates'!$C47</f>
        <v>0.7549955878925696</v>
      </c>
      <c r="AY49" s="19">
        <f>AY48*'Progression estimates'!J22+AX49</f>
        <v>18.140255808166803</v>
      </c>
    </row>
    <row r="50" spans="2:205" x14ac:dyDescent="0.35">
      <c r="B50" s="16">
        <v>96</v>
      </c>
      <c r="C50" s="62">
        <f t="shared" si="0"/>
        <v>1.5228919019185736</v>
      </c>
      <c r="D50" s="19">
        <f>C49*'Progression estimates'!$C23</f>
        <v>1.6922933702832164</v>
      </c>
      <c r="E50" s="19">
        <f>C49*'Progression estimates'!$D23</f>
        <v>8.229748406412779E-2</v>
      </c>
      <c r="F50" s="19">
        <f>D49*'Progression estimates'!$C23</f>
        <v>1.8609287059753221</v>
      </c>
      <c r="G50" s="19">
        <f>D49*'Progression estimates'!$D23</f>
        <v>9.0498345744184652E-2</v>
      </c>
      <c r="H50" s="19">
        <f>F49*'Progression estimates'!$C23</f>
        <v>2.0283238485598845</v>
      </c>
      <c r="I50" s="19">
        <f>F49*'Progression estimates'!$D23</f>
        <v>9.8638895911889832E-2</v>
      </c>
      <c r="J50" s="19">
        <f>H49*'Progression estimates'!$C23</f>
        <v>2.1938672538794672</v>
      </c>
      <c r="K50" s="19">
        <f>H49*'Progression estimates'!$D23</f>
        <v>0.10668939472045622</v>
      </c>
      <c r="L50" s="19">
        <f>J49*'Progression estimates'!$C23</f>
        <v>2.3567581028581337</v>
      </c>
      <c r="M50" s="19">
        <f>J49*'Progression estimates'!$D23</f>
        <v>0.11461089774316825</v>
      </c>
      <c r="N50" s="19">
        <f>L49*'Progression estimates'!$C23</f>
        <v>2.5159284573944198</v>
      </c>
      <c r="O50" s="19">
        <f>L49*'Progression estimates'!$D23</f>
        <v>0.12235147035661491</v>
      </c>
      <c r="P50" s="19">
        <f>N49*'Progression estimates'!$C23</f>
        <v>2.6699220550764604</v>
      </c>
      <c r="Q50" s="19">
        <f>N49*'Progression estimates'!$D23</f>
        <v>0.12984029343762388</v>
      </c>
      <c r="R50" s="19">
        <f>P49*'Progression estimates'!$C23</f>
        <v>2.8166973759117133</v>
      </c>
      <c r="S50" s="19">
        <f>P49*'Progression estimates'!$D23</f>
        <v>0.13697808635199601</v>
      </c>
      <c r="T50" s="19">
        <f>R49*'Progression estimates'!$C23</f>
        <v>2.9532904141233147</v>
      </c>
      <c r="U50" s="19">
        <f>R49*'Progression estimates'!$D23</f>
        <v>0.14362070729638271</v>
      </c>
      <c r="V50" s="19">
        <f>T49*'Progression estimates'!$C23</f>
        <v>3.0751975052399918</v>
      </c>
      <c r="W50" s="19">
        <f>T49*'Progression estimates'!$D23</f>
        <v>0.14954913972107506</v>
      </c>
      <c r="X50" s="19">
        <f>V49*'Progression estimates'!$C23</f>
        <v>3.1751428240928581</v>
      </c>
      <c r="Y50" s="19">
        <f>V49*'Progression estimates'!$D23</f>
        <v>0.15440955484177096</v>
      </c>
      <c r="Z50" s="19">
        <f>X49*'Progression estimates'!$C23</f>
        <v>3.240301897324819</v>
      </c>
      <c r="AA50" s="19">
        <f>X49*'Progression estimates'!$D23</f>
        <v>0.15757828898982426</v>
      </c>
      <c r="AB50" s="19">
        <f>Z49*'Progression estimates'!$C23</f>
        <v>3.2448124439393751</v>
      </c>
      <c r="AC50" s="19">
        <f>Z49*'Progression estimates'!$D23</f>
        <v>0.15779764022327489</v>
      </c>
      <c r="AD50" s="19">
        <f>AB49*'Progression estimates'!$C23</f>
        <v>3.1221538421395088</v>
      </c>
      <c r="AE50" s="19">
        <f>AB49*'Progression estimates'!$D23</f>
        <v>0.15183266127564518</v>
      </c>
      <c r="AF50" s="19">
        <f>AD49*'Progression estimates'!$C23</f>
        <v>0</v>
      </c>
      <c r="AG50" s="19">
        <f>AD49*'Progression estimates'!$D23</f>
        <v>0</v>
      </c>
      <c r="AH50" s="19">
        <f>AF49*'Progression estimates'!$C23</f>
        <v>0</v>
      </c>
      <c r="AI50" s="19">
        <f>AF49*'Progression estimates'!$D23</f>
        <v>0</v>
      </c>
      <c r="AJ50" s="19">
        <f>AH49*'Progression estimates'!$C23</f>
        <v>0</v>
      </c>
      <c r="AK50" s="19">
        <f>AH49*'Progression estimates'!$D23</f>
        <v>0</v>
      </c>
      <c r="AL50" s="19">
        <f>AJ49*'Progression estimates'!$C23</f>
        <v>0</v>
      </c>
      <c r="AM50" s="19">
        <f>AJ49*'Progression estimates'!$D23</f>
        <v>0</v>
      </c>
      <c r="AN50" s="19">
        <f>AL49*'Progression estimates'!$C23</f>
        <v>0</v>
      </c>
      <c r="AO50" s="19">
        <f>AL49*'Progression estimates'!$D23</f>
        <v>0</v>
      </c>
      <c r="AP50" s="19">
        <f>AN49*'Progression estimates'!$C23</f>
        <v>0</v>
      </c>
      <c r="AQ50" s="19">
        <f>AN49*'Progression estimates'!$D23</f>
        <v>0</v>
      </c>
      <c r="AR50" s="18">
        <f t="shared" si="1"/>
        <v>36.945618096798491</v>
      </c>
      <c r="AS50" s="19">
        <f t="shared" si="2"/>
        <v>1.7143953766139066</v>
      </c>
      <c r="AT50" s="19">
        <f t="shared" si="3"/>
        <v>8.229748406412779E-2</v>
      </c>
      <c r="AU50" s="19">
        <f>AU49*'Progression estimates'!J23+AT50</f>
        <v>5.6345514206966447</v>
      </c>
      <c r="AV50" s="19">
        <f>AR49*'Progression estimates'!E23+(AS49+AU49)*'Progression estimates'!K23</f>
        <v>11.261000558246252</v>
      </c>
      <c r="AW50" s="19">
        <f>AR49*'Progression estimates'!F23+(AS49+AU49)*'Progression estimates'!L23</f>
        <v>0.2056214676918833</v>
      </c>
      <c r="AX50" s="19">
        <f>C49*'Progression estimates'!$C48</f>
        <v>0.5322558260106649</v>
      </c>
      <c r="AY50" s="19">
        <f>AY49*'Progression estimates'!J23+AX50</f>
        <v>14.950041982774815</v>
      </c>
    </row>
    <row r="51" spans="2:205" x14ac:dyDescent="0.35">
      <c r="B51" s="16">
        <v>102</v>
      </c>
      <c r="C51" s="62">
        <f t="shared" si="0"/>
        <v>1.0203309183163456</v>
      </c>
      <c r="D51" s="18">
        <f>C50*'Progression estimates'!$C24</f>
        <v>1.1483688238953269</v>
      </c>
      <c r="E51" s="19">
        <f>C50*'Progression estimates'!$D24</f>
        <v>4.9619450719837824E-2</v>
      </c>
      <c r="F51" s="19">
        <f>D50*'Progression estimates'!$C24</f>
        <v>1.2761095812970613</v>
      </c>
      <c r="G51" s="19">
        <f>D50*'Progression estimates'!$D24</f>
        <v>5.5138954632622431E-2</v>
      </c>
      <c r="H51" s="19">
        <f>F50*'Progression estimates'!$C24</f>
        <v>1.4032726201653916</v>
      </c>
      <c r="I51" s="19">
        <f>F50*'Progression estimates'!$D24</f>
        <v>6.0633496115478872E-2</v>
      </c>
      <c r="J51" s="19">
        <f>H50*'Progression estimates'!$C24</f>
        <v>1.5295004652103663</v>
      </c>
      <c r="K51" s="19">
        <f>H50*'Progression estimates'!$D24</f>
        <v>6.6087629148657887E-2</v>
      </c>
      <c r="L51" s="19">
        <f>J50*'Progression estimates'!$C24</f>
        <v>1.6543319686355131</v>
      </c>
      <c r="M51" s="19">
        <f>J50*'Progression estimates'!$D24</f>
        <v>7.1481428164793429E-2</v>
      </c>
      <c r="N51" s="19">
        <f>L50*'Progression estimates'!$C24</f>
        <v>1.7771632558918715</v>
      </c>
      <c r="O51" s="19">
        <f>L50*'Progression estimates'!$D24</f>
        <v>7.6788800568197049E-2</v>
      </c>
      <c r="P51" s="19">
        <f>N50*'Progression estimates'!$C24</f>
        <v>1.8971890256839092</v>
      </c>
      <c r="Q51" s="19">
        <f>N50*'Progression estimates'!$D24</f>
        <v>8.1974950388169404E-2</v>
      </c>
      <c r="R51" s="19">
        <f>P50*'Progression estimates'!$C24</f>
        <v>2.0133111525628729</v>
      </c>
      <c r="S51" s="19">
        <f>P50*'Progression estimates'!$D24</f>
        <v>8.6992429121707959E-2</v>
      </c>
      <c r="T51" s="19">
        <f>R50*'Progression estimates'!$C24</f>
        <v>2.1239901852322918</v>
      </c>
      <c r="U51" s="19">
        <f>R50*'Progression estimates'!$D24</f>
        <v>9.1774719177816377E-2</v>
      </c>
      <c r="V51" s="19">
        <f>T50*'Progression estimates'!$C24</f>
        <v>2.2269910524939345</v>
      </c>
      <c r="W51" s="19">
        <f>T50*'Progression estimates'!$D24</f>
        <v>9.6225246178238938E-2</v>
      </c>
      <c r="X51" s="19">
        <f>V50*'Progression estimates'!$C24</f>
        <v>2.318917670971445</v>
      </c>
      <c r="Y51" s="19">
        <f>V50*'Progression estimates'!$D24</f>
        <v>0.10019726999190694</v>
      </c>
      <c r="Z51" s="19">
        <f>X50*'Progression estimates'!$C24</f>
        <v>2.3942835509267555</v>
      </c>
      <c r="AA51" s="19">
        <f>X50*'Progression estimates'!$D24</f>
        <v>0.1034537268797862</v>
      </c>
      <c r="AB51" s="19">
        <f>Z50*'Progression estimates'!$C24</f>
        <v>2.443418127188687</v>
      </c>
      <c r="AC51" s="19">
        <f>Z50*'Progression estimates'!$D24</f>
        <v>0.10557676490967551</v>
      </c>
      <c r="AD51" s="19">
        <f>AB50*'Progression estimates'!$C24</f>
        <v>2.4468194001906363</v>
      </c>
      <c r="AE51" s="19">
        <f>AB50*'Progression estimates'!$D24</f>
        <v>0.10572372927738836</v>
      </c>
      <c r="AF51" s="19">
        <f>AD50*'Progression estimates'!$C24</f>
        <v>2.3543260891998155</v>
      </c>
      <c r="AG51" s="19">
        <f>AD50*'Progression estimates'!$D24</f>
        <v>0.10172721945308298</v>
      </c>
      <c r="AH51" s="19">
        <f>AF50*'Progression estimates'!$C24</f>
        <v>0</v>
      </c>
      <c r="AI51" s="19">
        <f>AF50*'Progression estimates'!$D24</f>
        <v>0</v>
      </c>
      <c r="AJ51" s="19">
        <f>AH50*'Progression estimates'!$C24</f>
        <v>0</v>
      </c>
      <c r="AK51" s="19">
        <f>AH50*'Progression estimates'!$D24</f>
        <v>0</v>
      </c>
      <c r="AL51" s="19">
        <f>AJ50*'Progression estimates'!$C24</f>
        <v>0</v>
      </c>
      <c r="AM51" s="19">
        <f>AJ50*'Progression estimates'!$D24</f>
        <v>0</v>
      </c>
      <c r="AN51" s="19">
        <f>AL50*'Progression estimates'!$C24</f>
        <v>0</v>
      </c>
      <c r="AO51" s="19">
        <f>AL50*'Progression estimates'!$D24</f>
        <v>0</v>
      </c>
      <c r="AP51" s="19">
        <f>AN50*'Progression estimates'!$C24</f>
        <v>0</v>
      </c>
      <c r="AQ51" s="19">
        <f>AN50*'Progression estimates'!$D24</f>
        <v>0</v>
      </c>
      <c r="AR51" s="18">
        <f t="shared" si="1"/>
        <v>29.007992969545874</v>
      </c>
      <c r="AS51" s="19">
        <f t="shared" si="2"/>
        <v>1.2037763640075221</v>
      </c>
      <c r="AT51" s="19">
        <f t="shared" si="3"/>
        <v>4.9619450719837824E-2</v>
      </c>
      <c r="AU51" s="19">
        <f>AU50*'Progression estimates'!J24+AT51</f>
        <v>4.4820591571801831</v>
      </c>
      <c r="AV51" s="19">
        <f>AR50*'Progression estimates'!E24+(AS50+AU50)*'Progression estimates'!K24</f>
        <v>9.2726666622352472</v>
      </c>
      <c r="AW51" s="19">
        <f>AR50*'Progression estimates'!F24+(AS50+AU50)*'Progression estimates'!L24</f>
        <v>0.17742285875542035</v>
      </c>
      <c r="AX51" s="19">
        <f>C50*'Progression estimates'!$C49</f>
        <v>0.36842310084862473</v>
      </c>
      <c r="AY51" s="19">
        <f>AY50*'Progression estimates'!J24+AX51</f>
        <v>12.128926244771899</v>
      </c>
    </row>
    <row r="52" spans="2:205" x14ac:dyDescent="0.35">
      <c r="B52" s="16">
        <v>108</v>
      </c>
      <c r="C52" s="62">
        <f t="shared" si="0"/>
        <v>0.66950918314605401</v>
      </c>
      <c r="D52" s="18">
        <f>C51*'Progression estimates'!$C25</f>
        <v>0.76564320953182985</v>
      </c>
      <c r="E52" s="19">
        <f>C51*'Progression estimates'!$D25</f>
        <v>2.8928578718210265E-2</v>
      </c>
      <c r="F52" s="19">
        <f>D51*'Progression estimates'!$C25</f>
        <v>0.86172120855099776</v>
      </c>
      <c r="G52" s="19">
        <f>D51*'Progression estimates'!$D25</f>
        <v>3.255872905861968E-2</v>
      </c>
      <c r="H52" s="19">
        <f>F51*'Progression estimates'!$C25</f>
        <v>0.95757623139640713</v>
      </c>
      <c r="I52" s="19">
        <f>F51*'Progression estimates'!$D25</f>
        <v>3.6180454608324288E-2</v>
      </c>
      <c r="J52" s="19">
        <f>H51*'Progression estimates'!$C25</f>
        <v>1.0529977416782146</v>
      </c>
      <c r="K52" s="19">
        <f>H51*'Progression estimates'!$D25</f>
        <v>3.9785800593545903E-2</v>
      </c>
      <c r="L52" s="19">
        <f>J51*'Progression estimates'!$C25</f>
        <v>1.1477174945325104</v>
      </c>
      <c r="M52" s="19">
        <f>J51*'Progression estimates'!$D25</f>
        <v>4.3364631820025951E-2</v>
      </c>
      <c r="N52" s="19">
        <f>L51*'Progression estimates'!$C25</f>
        <v>1.2413894505787157</v>
      </c>
      <c r="O52" s="19">
        <f>L51*'Progression estimates'!$D25</f>
        <v>4.6903873754697262E-2</v>
      </c>
      <c r="P52" s="19">
        <f>N51*'Progression estimates'!$C25</f>
        <v>1.3335604701152681</v>
      </c>
      <c r="Q52" s="19">
        <f>N51*'Progression estimates'!$D25</f>
        <v>5.0386405253711367E-2</v>
      </c>
      <c r="R52" s="19">
        <f>P51*'Progression estimates'!$C25</f>
        <v>1.4236262653983749</v>
      </c>
      <c r="S52" s="19">
        <f>P51*'Progression estimates'!$D25</f>
        <v>5.3789394291201477E-2</v>
      </c>
      <c r="T52" s="19">
        <f>R51*'Progression estimates'!$C25</f>
        <v>1.5107628172025482</v>
      </c>
      <c r="U52" s="19">
        <f>R51*'Progression estimates'!$D25</f>
        <v>5.7081706645988509E-2</v>
      </c>
      <c r="V52" s="19">
        <f>T51*'Progression estimates'!$C25</f>
        <v>1.5938149410573494</v>
      </c>
      <c r="W52" s="19">
        <f>T51*'Progression estimates'!$D25</f>
        <v>6.0219695558758043E-2</v>
      </c>
      <c r="X52" s="19">
        <f>V51*'Progression estimates'!$C25</f>
        <v>1.6711054682569924</v>
      </c>
      <c r="Y52" s="19">
        <f>V51*'Progression estimates'!$D25</f>
        <v>6.3139991948030577E-2</v>
      </c>
      <c r="Z52" s="19">
        <f>X51*'Progression estimates'!$C25</f>
        <v>1.7400860214765974</v>
      </c>
      <c r="AA52" s="19">
        <f>X51*'Progression estimates'!$D25</f>
        <v>6.5746309536949363E-2</v>
      </c>
      <c r="AB52" s="19">
        <f>Z51*'Progression estimates'!$C25</f>
        <v>1.7966396093198347</v>
      </c>
      <c r="AC52" s="19">
        <f>Z51*'Progression estimates'!$D25</f>
        <v>6.7883094526815194E-2</v>
      </c>
      <c r="AD52" s="19">
        <f>AB51*'Progression estimates'!$C25</f>
        <v>1.8335095639520516</v>
      </c>
      <c r="AE52" s="19">
        <f>AB51*'Progression estimates'!$D25</f>
        <v>6.9276165570398424E-2</v>
      </c>
      <c r="AF52" s="19">
        <f>AD51*'Progression estimates'!$C25</f>
        <v>1.836061835505288</v>
      </c>
      <c r="AG52" s="19">
        <f>AD51*'Progression estimates'!$D25</f>
        <v>6.9372598984316108E-2</v>
      </c>
      <c r="AH52" s="19">
        <f>AF51*'Progression estimates'!$C25</f>
        <v>1.7666560435058716</v>
      </c>
      <c r="AI52" s="19">
        <f>AF51*'Progression estimates'!$D25</f>
        <v>6.6750214442327468E-2</v>
      </c>
      <c r="AJ52" s="19">
        <f>AH51*'Progression estimates'!$C25</f>
        <v>0</v>
      </c>
      <c r="AK52" s="19">
        <f>AH51*'Progression estimates'!$D25</f>
        <v>0</v>
      </c>
      <c r="AL52" s="19">
        <f>AJ51*'Progression estimates'!$C25</f>
        <v>0</v>
      </c>
      <c r="AM52" s="19">
        <f>AJ51*'Progression estimates'!$D25</f>
        <v>0</v>
      </c>
      <c r="AN52" s="19">
        <f>AL51*'Progression estimates'!$C25</f>
        <v>0</v>
      </c>
      <c r="AO52" s="19">
        <f>AL51*'Progression estimates'!$D25</f>
        <v>0</v>
      </c>
      <c r="AP52" s="19">
        <f>AN51*'Progression estimates'!$C25</f>
        <v>0</v>
      </c>
      <c r="AQ52" s="19">
        <f>AN51*'Progression estimates'!$D25</f>
        <v>0</v>
      </c>
      <c r="AR52" s="18">
        <f t="shared" si="1"/>
        <v>22.532868372058854</v>
      </c>
      <c r="AS52" s="19">
        <f t="shared" si="2"/>
        <v>0.82243906659370958</v>
      </c>
      <c r="AT52" s="19">
        <f t="shared" si="3"/>
        <v>2.8928578718210265E-2</v>
      </c>
      <c r="AU52" s="19">
        <f>AU51*'Progression estimates'!J25+AT52</f>
        <v>3.5192842031852982</v>
      </c>
      <c r="AV52" s="19">
        <f>AR51*'Progression estimates'!E25+(AS51+AU51)*'Progression estimates'!K25</f>
        <v>7.5374137734830153</v>
      </c>
      <c r="AW52" s="19">
        <f>AR51*'Progression estimates'!F25+(AS51+AU51)*'Progression estimates'!L25</f>
        <v>0.13896689688027278</v>
      </c>
      <c r="AX52" s="19">
        <f>C51*'Progression estimates'!$C50</f>
        <v>0.25060075073815047</v>
      </c>
      <c r="AY52" s="19">
        <f>AY51*'Progression estimates'!J25+AX52</f>
        <v>9.6958723218121943</v>
      </c>
    </row>
    <row r="53" spans="2:205" x14ac:dyDescent="0.35">
      <c r="B53" s="16">
        <v>114</v>
      </c>
      <c r="C53" s="62">
        <f t="shared" si="0"/>
        <v>0.42829244514020098</v>
      </c>
      <c r="D53" s="18">
        <f>C52*'Progression estimates'!$C26</f>
        <v>0.50003384071536661</v>
      </c>
      <c r="E53" s="19">
        <f>C52*'Progression estimates'!$D26</f>
        <v>1.6182330829041299E-2</v>
      </c>
      <c r="F53" s="19">
        <f>D52*'Progression estimates'!$C26</f>
        <v>0.57183310448532343</v>
      </c>
      <c r="G53" s="19">
        <f>D52*'Progression estimates'!$D26</f>
        <v>1.8505932443573653E-2</v>
      </c>
      <c r="H53" s="19">
        <f>F52*'Progression estimates'!$C26</f>
        <v>0.64359052330376143</v>
      </c>
      <c r="I53" s="19">
        <f>F52*'Progression estimates'!$D26</f>
        <v>2.0828179852062607E-2</v>
      </c>
      <c r="J53" s="19">
        <f>H52*'Progression estimates'!$C26</f>
        <v>0.71518140873422031</v>
      </c>
      <c r="K53" s="19">
        <f>H52*'Progression estimates'!$D26</f>
        <v>2.3145037828559308E-2</v>
      </c>
      <c r="L53" s="19">
        <f>J52*'Progression estimates'!$C26</f>
        <v>0.78644851824400008</v>
      </c>
      <c r="M53" s="19">
        <f>J52*'Progression estimates'!$D26</f>
        <v>2.5451417616109015E-2</v>
      </c>
      <c r="N53" s="19">
        <f>L52*'Progression estimates'!$C26</f>
        <v>0.85719150878638906</v>
      </c>
      <c r="O53" s="19">
        <f>L52*'Progression estimates'!$D26</f>
        <v>2.7740835618608413E-2</v>
      </c>
      <c r="P53" s="19">
        <f>N52*'Progression estimates'!$C26</f>
        <v>0.92715193521251482</v>
      </c>
      <c r="Q53" s="19">
        <f>N52*'Progression estimates'!$D26</f>
        <v>3.0004927912339403E-2</v>
      </c>
      <c r="R53" s="19">
        <f>P52*'Progression estimates'!$C26</f>
        <v>0.99599136275395761</v>
      </c>
      <c r="S53" s="19">
        <f>P52*'Progression estimates'!$D26</f>
        <v>3.2232741911815403E-2</v>
      </c>
      <c r="T53" s="19">
        <f>R52*'Progression estimates'!$C26</f>
        <v>1.0632584692645359</v>
      </c>
      <c r="U53" s="19">
        <f>R52*'Progression estimates'!$D26</f>
        <v>3.4409671717024651E-2</v>
      </c>
      <c r="V53" s="19">
        <f>T52*'Progression estimates'!$C26</f>
        <v>1.1283378225612168</v>
      </c>
      <c r="W53" s="19">
        <f>T52*'Progression estimates'!$D26</f>
        <v>3.6515800421594517E-2</v>
      </c>
      <c r="X53" s="19">
        <f>V52*'Progression estimates'!$C26</f>
        <v>1.1903666543026106</v>
      </c>
      <c r="Y53" s="19">
        <f>V52*'Progression estimates'!$D26</f>
        <v>3.8523206709821206E-2</v>
      </c>
      <c r="Z53" s="19">
        <f>X52*'Progression estimates'!$C26</f>
        <v>1.2480923437172722</v>
      </c>
      <c r="AA53" s="19">
        <f>X52*'Progression estimates'!$D26</f>
        <v>4.0391352677914355E-2</v>
      </c>
      <c r="AB53" s="19">
        <f>Z52*'Progression estimates'!$C26</f>
        <v>1.2996115936833257</v>
      </c>
      <c r="AC53" s="19">
        <f>Z52*'Progression estimates'!$D26</f>
        <v>4.2058642927354332E-2</v>
      </c>
      <c r="AD53" s="19">
        <f>AB52*'Progression estimates'!$C26</f>
        <v>1.3418495621046174</v>
      </c>
      <c r="AE53" s="19">
        <f>AB52*'Progression estimates'!$D26</f>
        <v>4.3425567968991691E-2</v>
      </c>
      <c r="AF53" s="19">
        <f>AD52*'Progression estimates'!$C26</f>
        <v>1.3693864883871159</v>
      </c>
      <c r="AG53" s="19">
        <f>AD52*'Progression estimates'!$D26</f>
        <v>4.4316730956042334E-2</v>
      </c>
      <c r="AH53" s="19">
        <f>AF52*'Progression estimates'!$C26</f>
        <v>1.371292693976883</v>
      </c>
      <c r="AI53" s="19">
        <f>AF52*'Progression estimates'!$D26</f>
        <v>4.4378420479770669E-2</v>
      </c>
      <c r="AJ53" s="19">
        <f>AH52*'Progression estimates'!$C26</f>
        <v>1.3194558475003664</v>
      </c>
      <c r="AK53" s="19">
        <f>AH52*'Progression estimates'!$D26</f>
        <v>4.2700852022369583E-2</v>
      </c>
      <c r="AL53" s="19">
        <f>AJ52*'Progression estimates'!$C26</f>
        <v>0</v>
      </c>
      <c r="AM53" s="19">
        <f>AJ52*'Progression estimates'!$D26</f>
        <v>0</v>
      </c>
      <c r="AN53" s="19">
        <f>AL52*'Progression estimates'!$C26</f>
        <v>0</v>
      </c>
      <c r="AO53" s="19">
        <f>AL52*'Progression estimates'!$D26</f>
        <v>0</v>
      </c>
      <c r="AP53" s="19">
        <f>AN52*'Progression estimates'!$C26</f>
        <v>0</v>
      </c>
      <c r="AQ53" s="19">
        <f>AN52*'Progression estimates'!$D26</f>
        <v>0</v>
      </c>
      <c r="AR53" s="18">
        <f t="shared" si="1"/>
        <v>17.329073677733476</v>
      </c>
      <c r="AS53" s="19">
        <f t="shared" si="2"/>
        <v>0.54462931906395118</v>
      </c>
      <c r="AT53" s="19">
        <f t="shared" si="3"/>
        <v>1.6182330829041299E-2</v>
      </c>
      <c r="AU53" s="19">
        <f>AU52*'Progression estimates'!J26+AT53</f>
        <v>2.7296797161945676</v>
      </c>
      <c r="AV53" s="19">
        <f>AR52*'Progression estimates'!E26+(AS52+AU52)*'Progression estimates'!K26</f>
        <v>6.0339750502469967</v>
      </c>
      <c r="AW53" s="19">
        <f>AR52*'Progression estimates'!F26+(AS52+AU52)*'Progression estimates'!L26</f>
        <v>0.11931932128522982</v>
      </c>
      <c r="AX53" s="19">
        <f>C52*'Progression estimates'!$C51</f>
        <v>0.16650281795880476</v>
      </c>
      <c r="AY53" s="19">
        <f>AY52*'Progression estimates'!J26+AX53</f>
        <v>7.6423765113259039</v>
      </c>
    </row>
    <row r="54" spans="2:205" x14ac:dyDescent="0.35">
      <c r="B54" s="17">
        <v>120</v>
      </c>
      <c r="C54" s="63">
        <f t="shared" si="0"/>
        <v>0.26519604335998082</v>
      </c>
      <c r="D54" s="20">
        <f>C53*'Progression estimates'!$C27</f>
        <v>0.31843257263130936</v>
      </c>
      <c r="E54" s="21">
        <f>C53*'Progression estimates'!$D27</f>
        <v>8.5823993473410284E-3</v>
      </c>
      <c r="F54" s="21">
        <f>D53*'Progression estimates'!$C27</f>
        <v>0.37177182111999613</v>
      </c>
      <c r="G54" s="21">
        <f>D53*'Progression estimates'!$D27</f>
        <v>1.001999955147277E-2</v>
      </c>
      <c r="H54" s="21">
        <f>F53*'Progression estimates'!$C27</f>
        <v>0.42515409422504025</v>
      </c>
      <c r="I54" s="21">
        <f>F53*'Progression estimates'!$D27</f>
        <v>1.1458759355692825E-2</v>
      </c>
      <c r="J54" s="21">
        <f>H53*'Progression estimates'!$C27</f>
        <v>0.47850525588808956</v>
      </c>
      <c r="K54" s="21">
        <f>H53*'Progression estimates'!$D27</f>
        <v>1.2896680643873944E-2</v>
      </c>
      <c r="L54" s="21">
        <f>J53*'Progression estimates'!$C27</f>
        <v>0.5317326010893616</v>
      </c>
      <c r="M54" s="21">
        <f>J53*'Progression estimates'!$D27</f>
        <v>1.4331264828969263E-2</v>
      </c>
      <c r="N54" s="21">
        <f>L53*'Progression estimates'!$C27</f>
        <v>0.58471922105593055</v>
      </c>
      <c r="O54" s="21">
        <f>L53*'Progression estimates'!$D27</f>
        <v>1.5759360984023772E-2</v>
      </c>
      <c r="P54" s="21">
        <f>N53*'Progression estimates'!$C27</f>
        <v>0.63731616207054775</v>
      </c>
      <c r="Q54" s="21">
        <f>N53*'Progression estimates'!$D27</f>
        <v>1.7176954506275148E-2</v>
      </c>
      <c r="R54" s="21">
        <f>P53*'Progression estimates'!$C27</f>
        <v>0.68933127189103993</v>
      </c>
      <c r="S54" s="21">
        <f>P53*'Progression estimates'!$D27</f>
        <v>1.8578866505686513E-2</v>
      </c>
      <c r="T54" s="21">
        <f>R53*'Progression estimates'!$C27</f>
        <v>0.74051292652730727</v>
      </c>
      <c r="U54" s="21">
        <f>R53*'Progression estimates'!$D27</f>
        <v>1.9958315208802462E-2</v>
      </c>
      <c r="V54" s="21">
        <f>T53*'Progression estimates'!$C27</f>
        <v>0.79052557097779697</v>
      </c>
      <c r="W54" s="21">
        <f>T53*'Progression estimates'!$D27</f>
        <v>2.1306256732321338E-2</v>
      </c>
      <c r="X54" s="21">
        <f>V53*'Progression estimates'!$C27</f>
        <v>0.83891163552455827</v>
      </c>
      <c r="Y54" s="21">
        <f>V53*'Progression estimates'!$D27</f>
        <v>2.2610358650523452E-2</v>
      </c>
      <c r="Z54" s="21">
        <f>X53*'Progression estimates'!$C27</f>
        <v>0.88502965766772457</v>
      </c>
      <c r="AA54" s="21">
        <f>X53*'Progression estimates'!$D27</f>
        <v>2.3853332256745709E-2</v>
      </c>
      <c r="AB54" s="21">
        <f>Z53*'Progression estimates'!$C27</f>
        <v>0.92794832222929391</v>
      </c>
      <c r="AC54" s="21">
        <f>Z53*'Progression estimates'!$D27</f>
        <v>2.5010076730711452E-2</v>
      </c>
      <c r="AD54" s="21">
        <f>AB53*'Progression estimates'!$C27</f>
        <v>0.96625254051022957</v>
      </c>
      <c r="AE54" s="21">
        <f>AB53*'Progression estimates'!$D27</f>
        <v>2.604245258114098E-2</v>
      </c>
      <c r="AF54" s="21">
        <f>AD53*'Progression estimates'!$C27</f>
        <v>0.99765618794722577</v>
      </c>
      <c r="AG54" s="21">
        <f>AD53*'Progression estimates'!$D27</f>
        <v>2.6888844145421874E-2</v>
      </c>
      <c r="AH54" s="21">
        <f>AF53*'Progression estimates'!$C27</f>
        <v>1.0181297087342298</v>
      </c>
      <c r="AI54" s="21">
        <f>AF53*'Progression estimates'!$D27</f>
        <v>2.7440646776629461E-2</v>
      </c>
      <c r="AJ54" s="21">
        <f>AH53*'Progression estimates'!$C27</f>
        <v>1.0195469598597198</v>
      </c>
      <c r="AK54" s="21">
        <f>AH53*'Progression estimates'!$D27</f>
        <v>2.7478844549658495E-2</v>
      </c>
      <c r="AL54" s="21">
        <f>AJ53*'Progression estimates'!$C27</f>
        <v>0.98100661069430772</v>
      </c>
      <c r="AM54" s="21">
        <f>AJ53*'Progression estimates'!$D27</f>
        <v>2.6440104496182552E-2</v>
      </c>
      <c r="AN54" s="21">
        <f>AL53*'Progression estimates'!$C27</f>
        <v>0</v>
      </c>
      <c r="AO54" s="21">
        <f>AL53*'Progression estimates'!$D27</f>
        <v>0</v>
      </c>
      <c r="AP54" s="21">
        <f>AN53*'Progression estimates'!$C27</f>
        <v>0</v>
      </c>
      <c r="AQ54" s="21">
        <f>AN53*'Progression estimates'!$D27</f>
        <v>0</v>
      </c>
      <c r="AR54" s="20">
        <f t="shared" si="1"/>
        <v>13.202483120643709</v>
      </c>
      <c r="AS54" s="21">
        <f t="shared" si="2"/>
        <v>0.34725111850413204</v>
      </c>
      <c r="AT54" s="21">
        <f t="shared" si="3"/>
        <v>8.5823993473410284E-3</v>
      </c>
      <c r="AU54" s="21">
        <f>AU53*'Progression estimates'!J27+AT54</f>
        <v>2.0927801152558025</v>
      </c>
      <c r="AV54" s="21">
        <f>AR53*'Progression estimates'!E27+(AS53+AU53)*'Progression estimates'!K27</f>
        <v>4.7805653810250872</v>
      </c>
      <c r="AW54" s="21">
        <f>AR53*'Progression estimates'!F27+(AS53+AU53)*'Progression estimates'!L27</f>
        <v>9.1476055683275173E-2</v>
      </c>
      <c r="AX54" s="21">
        <f>C53*'Progression estimates'!$C52</f>
        <v>0.10795831565746906</v>
      </c>
      <c r="AY54" s="21">
        <f>AY53*'Progression estimates'!J27+AX54</f>
        <v>5.9431570660893982</v>
      </c>
    </row>
    <row r="55" spans="2:205" x14ac:dyDescent="0.35">
      <c r="GV55" s="38"/>
      <c r="GW55" s="38"/>
    </row>
    <row r="56" spans="2:205" x14ac:dyDescent="0.35">
      <c r="B56" s="1" t="s">
        <v>77</v>
      </c>
      <c r="F56" s="22"/>
      <c r="G56" s="22"/>
      <c r="H56" s="23"/>
      <c r="I56" s="23"/>
      <c r="J56" s="23"/>
      <c r="GV56" s="38"/>
      <c r="GW56" s="38"/>
    </row>
    <row r="57" spans="2:205" x14ac:dyDescent="0.35">
      <c r="GV57" s="38"/>
      <c r="GW57" s="38"/>
    </row>
    <row r="58" spans="2:205" ht="15" customHeight="1" x14ac:dyDescent="0.35">
      <c r="B58" s="167" t="s">
        <v>46</v>
      </c>
      <c r="C58" s="184" t="s">
        <v>55</v>
      </c>
      <c r="D58" s="186" t="s">
        <v>56</v>
      </c>
      <c r="E58" s="169"/>
      <c r="F58" s="169" t="s">
        <v>57</v>
      </c>
      <c r="G58" s="169"/>
      <c r="H58" s="169" t="s">
        <v>58</v>
      </c>
      <c r="I58" s="169"/>
      <c r="J58" s="169" t="s">
        <v>59</v>
      </c>
      <c r="K58" s="169"/>
      <c r="L58" s="169" t="s">
        <v>60</v>
      </c>
      <c r="M58" s="169"/>
      <c r="N58" s="169" t="s">
        <v>61</v>
      </c>
      <c r="O58" s="169"/>
      <c r="P58" s="169" t="s">
        <v>62</v>
      </c>
      <c r="Q58" s="169"/>
      <c r="R58" s="169" t="s">
        <v>63</v>
      </c>
      <c r="S58" s="169"/>
      <c r="T58" s="169" t="s">
        <v>64</v>
      </c>
      <c r="U58" s="169"/>
      <c r="V58" s="169" t="s">
        <v>65</v>
      </c>
      <c r="W58" s="169"/>
      <c r="X58" s="169" t="s">
        <v>66</v>
      </c>
      <c r="Y58" s="169"/>
      <c r="Z58" s="169" t="s">
        <v>67</v>
      </c>
      <c r="AA58" s="169"/>
      <c r="AB58" s="169" t="s">
        <v>68</v>
      </c>
      <c r="AC58" s="169"/>
      <c r="AD58" s="169" t="s">
        <v>69</v>
      </c>
      <c r="AE58" s="169"/>
      <c r="AF58" s="169" t="s">
        <v>70</v>
      </c>
      <c r="AG58" s="169"/>
      <c r="AH58" s="169" t="s">
        <v>71</v>
      </c>
      <c r="AI58" s="169"/>
      <c r="AJ58" s="169" t="s">
        <v>72</v>
      </c>
      <c r="AK58" s="169"/>
      <c r="AL58" s="169" t="s">
        <v>73</v>
      </c>
      <c r="AM58" s="169"/>
      <c r="AN58" s="169" t="s">
        <v>74</v>
      </c>
      <c r="AO58" s="169"/>
      <c r="AP58" s="169" t="s">
        <v>75</v>
      </c>
      <c r="AQ58" s="169"/>
      <c r="AR58" s="65" t="s">
        <v>76</v>
      </c>
      <c r="AS58" s="171" t="s">
        <v>80</v>
      </c>
      <c r="AT58" s="187" t="s">
        <v>15</v>
      </c>
      <c r="AU58" s="187"/>
      <c r="AV58" s="169" t="s">
        <v>11</v>
      </c>
      <c r="AW58" s="169"/>
      <c r="AX58" s="187" t="s">
        <v>136</v>
      </c>
      <c r="AY58" s="187"/>
    </row>
    <row r="59" spans="2:205" x14ac:dyDescent="0.35">
      <c r="B59" s="168"/>
      <c r="C59" s="185"/>
      <c r="D59" s="43" t="s">
        <v>53</v>
      </c>
      <c r="E59" s="3" t="s">
        <v>54</v>
      </c>
      <c r="F59" s="44" t="s">
        <v>53</v>
      </c>
      <c r="G59" s="3" t="s">
        <v>54</v>
      </c>
      <c r="H59" s="44" t="s">
        <v>53</v>
      </c>
      <c r="I59" s="3" t="s">
        <v>54</v>
      </c>
      <c r="J59" s="44" t="s">
        <v>53</v>
      </c>
      <c r="K59" s="3" t="s">
        <v>54</v>
      </c>
      <c r="L59" s="44" t="s">
        <v>53</v>
      </c>
      <c r="M59" s="3" t="s">
        <v>54</v>
      </c>
      <c r="N59" s="44" t="s">
        <v>53</v>
      </c>
      <c r="O59" s="3" t="s">
        <v>54</v>
      </c>
      <c r="P59" s="44" t="s">
        <v>53</v>
      </c>
      <c r="Q59" s="3" t="s">
        <v>54</v>
      </c>
      <c r="R59" s="44" t="s">
        <v>53</v>
      </c>
      <c r="S59" s="3" t="s">
        <v>54</v>
      </c>
      <c r="T59" s="44" t="s">
        <v>53</v>
      </c>
      <c r="U59" s="3" t="s">
        <v>54</v>
      </c>
      <c r="V59" s="44" t="s">
        <v>53</v>
      </c>
      <c r="W59" s="3" t="s">
        <v>54</v>
      </c>
      <c r="X59" s="44" t="s">
        <v>53</v>
      </c>
      <c r="Y59" s="3" t="s">
        <v>54</v>
      </c>
      <c r="Z59" s="44" t="s">
        <v>53</v>
      </c>
      <c r="AA59" s="3" t="s">
        <v>54</v>
      </c>
      <c r="AB59" s="44" t="s">
        <v>53</v>
      </c>
      <c r="AC59" s="3" t="s">
        <v>54</v>
      </c>
      <c r="AD59" s="44" t="s">
        <v>53</v>
      </c>
      <c r="AE59" s="3" t="s">
        <v>54</v>
      </c>
      <c r="AF59" s="44" t="s">
        <v>53</v>
      </c>
      <c r="AG59" s="3" t="s">
        <v>54</v>
      </c>
      <c r="AH59" s="44" t="s">
        <v>53</v>
      </c>
      <c r="AI59" s="3" t="s">
        <v>54</v>
      </c>
      <c r="AJ59" s="44" t="s">
        <v>53</v>
      </c>
      <c r="AK59" s="3" t="s">
        <v>54</v>
      </c>
      <c r="AL59" s="44" t="s">
        <v>53</v>
      </c>
      <c r="AM59" s="3" t="s">
        <v>54</v>
      </c>
      <c r="AN59" s="44" t="s">
        <v>53</v>
      </c>
      <c r="AO59" s="3" t="s">
        <v>54</v>
      </c>
      <c r="AP59" s="44" t="s">
        <v>53</v>
      </c>
      <c r="AQ59" s="3" t="s">
        <v>54</v>
      </c>
      <c r="AR59" s="64" t="s">
        <v>12</v>
      </c>
      <c r="AS59" s="172"/>
      <c r="AT59" s="66" t="s">
        <v>12</v>
      </c>
      <c r="AU59" s="59" t="s">
        <v>13</v>
      </c>
      <c r="AV59" s="140" t="s">
        <v>132</v>
      </c>
      <c r="AW59" s="140" t="s">
        <v>133</v>
      </c>
      <c r="AX59" s="66" t="s">
        <v>12</v>
      </c>
      <c r="AY59" s="141" t="s">
        <v>13</v>
      </c>
    </row>
    <row r="60" spans="2:205" x14ac:dyDescent="0.35">
      <c r="B60" s="45">
        <v>0</v>
      </c>
      <c r="C60" s="60"/>
      <c r="D60" s="47"/>
      <c r="E60" s="47"/>
      <c r="F60" s="47"/>
      <c r="G60" s="47"/>
      <c r="H60" s="47"/>
      <c r="I60" s="47"/>
      <c r="J60" s="47"/>
      <c r="K60" s="47"/>
      <c r="L60" s="47"/>
      <c r="M60" s="47"/>
      <c r="N60" s="47"/>
      <c r="O60" s="47"/>
      <c r="P60" s="47"/>
      <c r="Q60" s="47"/>
      <c r="R60" s="47"/>
      <c r="S60" s="47"/>
      <c r="T60" s="47"/>
      <c r="U60" s="47"/>
      <c r="V60" s="47"/>
      <c r="W60" s="47"/>
      <c r="X60" s="47"/>
      <c r="Y60" s="47"/>
      <c r="Z60" s="47"/>
      <c r="AA60" s="47"/>
      <c r="AB60" s="47"/>
      <c r="AC60" s="47"/>
      <c r="AD60" s="47"/>
      <c r="AE60" s="47"/>
      <c r="AF60" s="47"/>
      <c r="AG60" s="47"/>
      <c r="AH60" s="47"/>
      <c r="AI60" s="47"/>
      <c r="AJ60" s="47"/>
      <c r="AK60" s="47"/>
      <c r="AL60" s="47"/>
      <c r="AM60" s="47"/>
      <c r="AN60" s="47"/>
      <c r="AO60" s="47"/>
      <c r="AP60" s="47"/>
      <c r="AQ60" s="47"/>
      <c r="AR60" s="46"/>
      <c r="AS60" s="47"/>
      <c r="AT60" s="47"/>
      <c r="AU60" s="47"/>
      <c r="AV60" s="47"/>
      <c r="AW60" s="47"/>
      <c r="AX60" s="47"/>
      <c r="AY60" s="47"/>
    </row>
    <row r="61" spans="2:205" x14ac:dyDescent="0.35">
      <c r="B61" s="51">
        <v>6</v>
      </c>
      <c r="C61" s="61"/>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8"/>
      <c r="AS61" s="19"/>
      <c r="AT61" s="19"/>
      <c r="AU61" s="19"/>
      <c r="AV61" s="19"/>
      <c r="AW61" s="19"/>
      <c r="AX61" s="19"/>
      <c r="AY61" s="19"/>
    </row>
    <row r="62" spans="2:205" x14ac:dyDescent="0.35">
      <c r="B62" s="51">
        <v>12</v>
      </c>
      <c r="C62" s="62"/>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8">
        <f>D62+F62+H62+J62+L62+N62+P62+R62+T62+V62+X62+Z62+AB62+AD62+AF62+AH62+AJ62+AL62+AN62+AP62</f>
        <v>0</v>
      </c>
      <c r="AS62" s="19">
        <f>G62+I62+K62+M62+O62+Q62+S62+U62+W62+Y62+AA62+AC62+AE62+AG62+AI62+AK62+AM62+AO62+AQ62</f>
        <v>0</v>
      </c>
      <c r="AT62" s="19">
        <f t="shared" ref="AT62:AT80" si="4">E62</f>
        <v>0</v>
      </c>
      <c r="AU62" s="19">
        <f>AU61*'Progression estimates'!J9+AT62</f>
        <v>0</v>
      </c>
      <c r="AV62" s="19">
        <f>AR61*'Progression estimates'!E9+(AS61+AU61)*'Progression estimates'!K9</f>
        <v>0</v>
      </c>
      <c r="AW62" s="19">
        <f>AR61*'Progression estimates'!F9+(AS61+AU61)*'Progression estimates'!L9</f>
        <v>0</v>
      </c>
      <c r="AX62" s="19">
        <f>C61*'Progression estimates'!$C34</f>
        <v>0</v>
      </c>
      <c r="AY62" s="19">
        <f>AY61*'Progression estimates'!J9+AX62</f>
        <v>0</v>
      </c>
    </row>
    <row r="63" spans="2:205" x14ac:dyDescent="0.35">
      <c r="B63" s="51">
        <v>18</v>
      </c>
      <c r="C63" s="62">
        <f t="shared" ref="C63:C80" si="5">AS37</f>
        <v>0</v>
      </c>
      <c r="D63" s="19">
        <f>C62*'Progression estimates'!$C10</f>
        <v>0</v>
      </c>
      <c r="E63" s="19">
        <f>C62*'Progression estimates'!$D10</f>
        <v>0</v>
      </c>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19"/>
      <c r="AJ63" s="19"/>
      <c r="AK63" s="19"/>
      <c r="AL63" s="19"/>
      <c r="AM63" s="19"/>
      <c r="AN63" s="19"/>
      <c r="AO63" s="19"/>
      <c r="AP63" s="19"/>
      <c r="AQ63" s="19"/>
      <c r="AR63" s="18">
        <f t="shared" ref="AR63:AR80" si="6">D63+F63+H63+J63+L63+N63+P63+R63+T63+V63+X63+Z63+AB63+AD63+AF63+AH63+AJ63+AL63+AN63+AP63</f>
        <v>0</v>
      </c>
      <c r="AS63" s="19">
        <f t="shared" ref="AS63:AS80" si="7">G63+I63+K63+M63+O63+Q63+S63+U63+W63+Y63+AA63+AC63+AE63+AG63+AI63+AK63+AM63+AO63+AQ63</f>
        <v>0</v>
      </c>
      <c r="AT63" s="19">
        <f t="shared" si="4"/>
        <v>0</v>
      </c>
      <c r="AU63" s="19">
        <f>AU62*'Progression estimates'!J10+AT63</f>
        <v>0</v>
      </c>
      <c r="AV63" s="19">
        <f>AR62*'Progression estimates'!E10+(AS62+AU62)*'Progression estimates'!K10</f>
        <v>0</v>
      </c>
      <c r="AW63" s="19">
        <f>AR62*'Progression estimates'!F10+(AS62+AU62)*'Progression estimates'!L10</f>
        <v>0</v>
      </c>
      <c r="AX63" s="19">
        <f>C62*'Progression estimates'!$C35</f>
        <v>0</v>
      </c>
      <c r="AY63" s="19">
        <f>AY62*'Progression estimates'!J10+AX63</f>
        <v>0</v>
      </c>
    </row>
    <row r="64" spans="2:205" x14ac:dyDescent="0.35">
      <c r="B64" s="148">
        <v>24</v>
      </c>
      <c r="C64" s="146">
        <f t="shared" si="5"/>
        <v>5.7909094392032303</v>
      </c>
      <c r="D64" s="145">
        <f>C63*'Progression estimates'!$C11</f>
        <v>0</v>
      </c>
      <c r="E64" s="145">
        <f>C63*'Progression estimates'!$D11</f>
        <v>0</v>
      </c>
      <c r="F64" s="145">
        <f>D63*'Progression estimates'!$C11</f>
        <v>0</v>
      </c>
      <c r="G64" s="145">
        <f>D63*'Progression estimates'!$D11</f>
        <v>0</v>
      </c>
      <c r="H64" s="145">
        <f>F63*'Progression estimates'!$C11</f>
        <v>0</v>
      </c>
      <c r="I64" s="145">
        <f>F63*'Progression estimates'!$D11</f>
        <v>0</v>
      </c>
      <c r="J64" s="145">
        <f>H63*'Progression estimates'!$C11</f>
        <v>0</v>
      </c>
      <c r="K64" s="145">
        <f>H63*'Progression estimates'!$D11</f>
        <v>0</v>
      </c>
      <c r="L64" s="145">
        <f>J63*'Progression estimates'!$C11</f>
        <v>0</v>
      </c>
      <c r="M64" s="145">
        <f>J63*'Progression estimates'!$D11</f>
        <v>0</v>
      </c>
      <c r="N64" s="145">
        <f>L63*'Progression estimates'!$C11</f>
        <v>0</v>
      </c>
      <c r="O64" s="145">
        <f>L63*'Progression estimates'!$D11</f>
        <v>0</v>
      </c>
      <c r="P64" s="145">
        <f>N63*'Progression estimates'!$C11</f>
        <v>0</v>
      </c>
      <c r="Q64" s="145">
        <f>N63*'Progression estimates'!$D11</f>
        <v>0</v>
      </c>
      <c r="R64" s="145">
        <f>P63*'Progression estimates'!$C11</f>
        <v>0</v>
      </c>
      <c r="S64" s="145">
        <f>P63*'Progression estimates'!$D11</f>
        <v>0</v>
      </c>
      <c r="T64" s="145">
        <f>R63*'Progression estimates'!$C11</f>
        <v>0</v>
      </c>
      <c r="U64" s="145">
        <f>R63*'Progression estimates'!$D11</f>
        <v>0</v>
      </c>
      <c r="V64" s="145">
        <f>T63*'Progression estimates'!$C11</f>
        <v>0</v>
      </c>
      <c r="W64" s="145">
        <f>T63*'Progression estimates'!$D11</f>
        <v>0</v>
      </c>
      <c r="X64" s="145">
        <f>V63*'Progression estimates'!$C11</f>
        <v>0</v>
      </c>
      <c r="Y64" s="145">
        <f>V63*'Progression estimates'!$D11</f>
        <v>0</v>
      </c>
      <c r="Z64" s="145">
        <f>X63*'Progression estimates'!$C11</f>
        <v>0</v>
      </c>
      <c r="AA64" s="145">
        <f>X63*'Progression estimates'!$D11</f>
        <v>0</v>
      </c>
      <c r="AB64" s="145">
        <f>Z63*'Progression estimates'!$C11</f>
        <v>0</v>
      </c>
      <c r="AC64" s="145">
        <f>Z63*'Progression estimates'!$D11</f>
        <v>0</v>
      </c>
      <c r="AD64" s="145">
        <f>AB63*'Progression estimates'!$C11</f>
        <v>0</v>
      </c>
      <c r="AE64" s="145">
        <f>AB63*'Progression estimates'!$D11</f>
        <v>0</v>
      </c>
      <c r="AF64" s="145">
        <f>AD63*'Progression estimates'!$C11</f>
        <v>0</v>
      </c>
      <c r="AG64" s="145">
        <f>AD63*'Progression estimates'!$D11</f>
        <v>0</v>
      </c>
      <c r="AH64" s="145">
        <f>AF63*'Progression estimates'!$C11</f>
        <v>0</v>
      </c>
      <c r="AI64" s="145">
        <f>AF63*'Progression estimates'!$D11</f>
        <v>0</v>
      </c>
      <c r="AJ64" s="145">
        <f>AH63*'Progression estimates'!$C11</f>
        <v>0</v>
      </c>
      <c r="AK64" s="145">
        <f>AH63*'Progression estimates'!$D11</f>
        <v>0</v>
      </c>
      <c r="AL64" s="145">
        <f>AJ63*'Progression estimates'!$C11</f>
        <v>0</v>
      </c>
      <c r="AM64" s="145">
        <f>AJ63*'Progression estimates'!$D11</f>
        <v>0</v>
      </c>
      <c r="AN64" s="145">
        <f>AL63*'Progression estimates'!$C11</f>
        <v>0</v>
      </c>
      <c r="AO64" s="145">
        <f>AL63*'Progression estimates'!$D11</f>
        <v>0</v>
      </c>
      <c r="AP64" s="145">
        <f>AN63*'Progression estimates'!$C11</f>
        <v>0</v>
      </c>
      <c r="AQ64" s="145">
        <f>AN63*'Progression estimates'!$D11</f>
        <v>0</v>
      </c>
      <c r="AR64" s="147">
        <f t="shared" si="6"/>
        <v>0</v>
      </c>
      <c r="AS64" s="145">
        <f t="shared" si="7"/>
        <v>0</v>
      </c>
      <c r="AT64" s="145">
        <f t="shared" si="4"/>
        <v>0</v>
      </c>
      <c r="AU64" s="145">
        <f>AU63*'Progression estimates'!J11+AT64</f>
        <v>0</v>
      </c>
      <c r="AV64" s="145">
        <f>AR63*'Progression estimates'!E11+(AS63+AU63)*'Progression estimates'!K11</f>
        <v>0</v>
      </c>
      <c r="AW64" s="145">
        <f>AR63*'Progression estimates'!F11+(AS63+AU63)*'Progression estimates'!L11</f>
        <v>0</v>
      </c>
      <c r="AX64" s="145">
        <f>C63*'Progression estimates'!$C36</f>
        <v>0</v>
      </c>
      <c r="AY64" s="145">
        <f>AY63*'Progression estimates'!J11+AX64</f>
        <v>0</v>
      </c>
    </row>
    <row r="65" spans="2:51" x14ac:dyDescent="0.35">
      <c r="B65" s="51">
        <v>30</v>
      </c>
      <c r="C65" s="62">
        <f t="shared" si="5"/>
        <v>9.5407488209428344</v>
      </c>
      <c r="D65" s="19">
        <f>C64*'Progression estimates'!$C12</f>
        <v>4.7744837611683559</v>
      </c>
      <c r="E65" s="19">
        <f>C64*'Progression estimates'!$D12</f>
        <v>0.48409602233257409</v>
      </c>
      <c r="F65" s="19">
        <f>D64*'Progression estimates'!$C12</f>
        <v>0</v>
      </c>
      <c r="G65" s="19">
        <f>D64*'Progression estimates'!$D12</f>
        <v>0</v>
      </c>
      <c r="H65" s="19">
        <f>F64*'Progression estimates'!$C12</f>
        <v>0</v>
      </c>
      <c r="I65" s="19">
        <f>F64*'Progression estimates'!$D12</f>
        <v>0</v>
      </c>
      <c r="J65" s="19">
        <f>H64*'Progression estimates'!$C12</f>
        <v>0</v>
      </c>
      <c r="K65" s="19">
        <f>H64*'Progression estimates'!$D12</f>
        <v>0</v>
      </c>
      <c r="L65" s="19">
        <f>J64*'Progression estimates'!$C12</f>
        <v>0</v>
      </c>
      <c r="M65" s="19">
        <f>J64*'Progression estimates'!$D12</f>
        <v>0</v>
      </c>
      <c r="N65" s="19">
        <f>L64*'Progression estimates'!$C12</f>
        <v>0</v>
      </c>
      <c r="O65" s="19">
        <f>L64*'Progression estimates'!$D12</f>
        <v>0</v>
      </c>
      <c r="P65" s="19">
        <f>N64*'Progression estimates'!$C12</f>
        <v>0</v>
      </c>
      <c r="Q65" s="19">
        <f>N64*'Progression estimates'!$D12</f>
        <v>0</v>
      </c>
      <c r="R65" s="19">
        <f>P64*'Progression estimates'!$C12</f>
        <v>0</v>
      </c>
      <c r="S65" s="19">
        <f>P64*'Progression estimates'!$D12</f>
        <v>0</v>
      </c>
      <c r="T65" s="19">
        <f>R64*'Progression estimates'!$C12</f>
        <v>0</v>
      </c>
      <c r="U65" s="19">
        <f>R64*'Progression estimates'!$D12</f>
        <v>0</v>
      </c>
      <c r="V65" s="19">
        <f>T64*'Progression estimates'!$C12</f>
        <v>0</v>
      </c>
      <c r="W65" s="19">
        <f>T64*'Progression estimates'!$D12</f>
        <v>0</v>
      </c>
      <c r="X65" s="19">
        <f>V64*'Progression estimates'!$C12</f>
        <v>0</v>
      </c>
      <c r="Y65" s="19">
        <f>V64*'Progression estimates'!$D12</f>
        <v>0</v>
      </c>
      <c r="Z65" s="19">
        <f>X64*'Progression estimates'!$C12</f>
        <v>0</v>
      </c>
      <c r="AA65" s="19">
        <f>X64*'Progression estimates'!$D12</f>
        <v>0</v>
      </c>
      <c r="AB65" s="19">
        <f>Z64*'Progression estimates'!$C12</f>
        <v>0</v>
      </c>
      <c r="AC65" s="19">
        <f>Z64*'Progression estimates'!$D12</f>
        <v>0</v>
      </c>
      <c r="AD65" s="19">
        <f>AB64*'Progression estimates'!$C12</f>
        <v>0</v>
      </c>
      <c r="AE65" s="19">
        <f>AB64*'Progression estimates'!$D12</f>
        <v>0</v>
      </c>
      <c r="AF65" s="19">
        <f>AD64*'Progression estimates'!$C12</f>
        <v>0</v>
      </c>
      <c r="AG65" s="19">
        <f>AD64*'Progression estimates'!$D12</f>
        <v>0</v>
      </c>
      <c r="AH65" s="19">
        <f>AF64*'Progression estimates'!$C12</f>
        <v>0</v>
      </c>
      <c r="AI65" s="19">
        <f>AF64*'Progression estimates'!$D12</f>
        <v>0</v>
      </c>
      <c r="AJ65" s="19">
        <f>AH64*'Progression estimates'!$C12</f>
        <v>0</v>
      </c>
      <c r="AK65" s="19">
        <f>AH64*'Progression estimates'!$D12</f>
        <v>0</v>
      </c>
      <c r="AL65" s="19">
        <f>AJ64*'Progression estimates'!$C12</f>
        <v>0</v>
      </c>
      <c r="AM65" s="19">
        <f>AJ64*'Progression estimates'!$D12</f>
        <v>0</v>
      </c>
      <c r="AN65" s="19">
        <f>AL64*'Progression estimates'!$C12</f>
        <v>0</v>
      </c>
      <c r="AO65" s="19">
        <f>AL64*'Progression estimates'!$D12</f>
        <v>0</v>
      </c>
      <c r="AP65" s="19">
        <f>AN64*'Progression estimates'!$C12</f>
        <v>0</v>
      </c>
      <c r="AQ65" s="19">
        <f>AN64*'Progression estimates'!$D12</f>
        <v>0</v>
      </c>
      <c r="AR65" s="18">
        <f t="shared" si="6"/>
        <v>4.7744837611683559</v>
      </c>
      <c r="AS65" s="19">
        <f t="shared" si="7"/>
        <v>0</v>
      </c>
      <c r="AT65" s="19">
        <f t="shared" si="4"/>
        <v>0.48409602233257409</v>
      </c>
      <c r="AU65" s="19">
        <f>AU64*'Progression estimates'!J12+AT65</f>
        <v>0.48409602233257409</v>
      </c>
      <c r="AV65" s="19">
        <f>AR64*'Progression estimates'!E12+(AS64+AU64)*'Progression estimates'!K12</f>
        <v>0</v>
      </c>
      <c r="AW65" s="19">
        <f>AR64*'Progression estimates'!F12+(AS64+AU64)*'Progression estimates'!L12</f>
        <v>0</v>
      </c>
      <c r="AX65" s="19">
        <f>C64*'Progression estimates'!$C37</f>
        <v>1.002713943866822</v>
      </c>
      <c r="AY65" s="19">
        <f>AY64*'Progression estimates'!J12+AX65</f>
        <v>1.002713943866822</v>
      </c>
    </row>
    <row r="66" spans="2:51" x14ac:dyDescent="0.35">
      <c r="B66" s="16">
        <v>36</v>
      </c>
      <c r="C66" s="62">
        <f t="shared" si="5"/>
        <v>11.362224561936179</v>
      </c>
      <c r="D66" s="19">
        <f>C65*'Progression estimates'!$C13</f>
        <v>7.7747468376144111</v>
      </c>
      <c r="E66" s="19">
        <f>C65*'Progression estimates'!$D13</f>
        <v>0.7634860357781007</v>
      </c>
      <c r="F66" s="19">
        <f>D65*'Progression estimates'!$C13</f>
        <v>3.8907221246515036</v>
      </c>
      <c r="G66" s="19">
        <f>D65*'Progression estimates'!$D13</f>
        <v>0.38207186334260018</v>
      </c>
      <c r="H66" s="19">
        <f>F65*'Progression estimates'!$C13</f>
        <v>0</v>
      </c>
      <c r="I66" s="19">
        <f>F65*'Progression estimates'!$D13</f>
        <v>0</v>
      </c>
      <c r="J66" s="19">
        <f>H65*'Progression estimates'!$C13</f>
        <v>0</v>
      </c>
      <c r="K66" s="19">
        <f>H65*'Progression estimates'!$D13</f>
        <v>0</v>
      </c>
      <c r="L66" s="19">
        <f>J65*'Progression estimates'!$C13</f>
        <v>0</v>
      </c>
      <c r="M66" s="19">
        <f>J65*'Progression estimates'!$D13</f>
        <v>0</v>
      </c>
      <c r="N66" s="19">
        <f>L65*'Progression estimates'!$C13</f>
        <v>0</v>
      </c>
      <c r="O66" s="19">
        <f>L65*'Progression estimates'!$D13</f>
        <v>0</v>
      </c>
      <c r="P66" s="19">
        <f>N65*'Progression estimates'!$C13</f>
        <v>0</v>
      </c>
      <c r="Q66" s="19">
        <f>N65*'Progression estimates'!$D13</f>
        <v>0</v>
      </c>
      <c r="R66" s="19">
        <f>P65*'Progression estimates'!$C13</f>
        <v>0</v>
      </c>
      <c r="S66" s="19">
        <f>P65*'Progression estimates'!$D13</f>
        <v>0</v>
      </c>
      <c r="T66" s="19">
        <f>R65*'Progression estimates'!$C13</f>
        <v>0</v>
      </c>
      <c r="U66" s="19">
        <f>R65*'Progression estimates'!$D13</f>
        <v>0</v>
      </c>
      <c r="V66" s="19">
        <f>T65*'Progression estimates'!$C13</f>
        <v>0</v>
      </c>
      <c r="W66" s="19">
        <f>T65*'Progression estimates'!$D13</f>
        <v>0</v>
      </c>
      <c r="X66" s="19">
        <f>V65*'Progression estimates'!$C13</f>
        <v>0</v>
      </c>
      <c r="Y66" s="19">
        <f>V65*'Progression estimates'!$D13</f>
        <v>0</v>
      </c>
      <c r="Z66" s="19">
        <f>X65*'Progression estimates'!$C13</f>
        <v>0</v>
      </c>
      <c r="AA66" s="19">
        <f>X65*'Progression estimates'!$D13</f>
        <v>0</v>
      </c>
      <c r="AB66" s="19">
        <f>Z65*'Progression estimates'!$C13</f>
        <v>0</v>
      </c>
      <c r="AC66" s="19">
        <f>Z65*'Progression estimates'!$D13</f>
        <v>0</v>
      </c>
      <c r="AD66" s="19">
        <f>AB65*'Progression estimates'!$C13</f>
        <v>0</v>
      </c>
      <c r="AE66" s="19">
        <f>AB65*'Progression estimates'!$D13</f>
        <v>0</v>
      </c>
      <c r="AF66" s="19">
        <f>AD65*'Progression estimates'!$C13</f>
        <v>0</v>
      </c>
      <c r="AG66" s="19">
        <f>AD65*'Progression estimates'!$D13</f>
        <v>0</v>
      </c>
      <c r="AH66" s="19">
        <f>AF65*'Progression estimates'!$C13</f>
        <v>0</v>
      </c>
      <c r="AI66" s="19">
        <f>AF65*'Progression estimates'!$D13</f>
        <v>0</v>
      </c>
      <c r="AJ66" s="19">
        <f>AH65*'Progression estimates'!$C13</f>
        <v>0</v>
      </c>
      <c r="AK66" s="19">
        <f>AH65*'Progression estimates'!$D13</f>
        <v>0</v>
      </c>
      <c r="AL66" s="19">
        <f>AJ65*'Progression estimates'!$C13</f>
        <v>0</v>
      </c>
      <c r="AM66" s="19">
        <f>AJ65*'Progression estimates'!$D13</f>
        <v>0</v>
      </c>
      <c r="AN66" s="19">
        <f>AL65*'Progression estimates'!$C13</f>
        <v>0</v>
      </c>
      <c r="AO66" s="19">
        <f>AL65*'Progression estimates'!$D13</f>
        <v>0</v>
      </c>
      <c r="AP66" s="19">
        <f>AN65*'Progression estimates'!$C13</f>
        <v>0</v>
      </c>
      <c r="AQ66" s="19">
        <f>AN65*'Progression estimates'!$D13</f>
        <v>0</v>
      </c>
      <c r="AR66" s="18">
        <f t="shared" si="6"/>
        <v>11.665468962265916</v>
      </c>
      <c r="AS66" s="19">
        <f t="shared" si="7"/>
        <v>0.38207186334260018</v>
      </c>
      <c r="AT66" s="19">
        <f t="shared" si="4"/>
        <v>0.7634860357781007</v>
      </c>
      <c r="AU66" s="19">
        <f>AU65*'Progression estimates'!J13+AT66</f>
        <v>1.1967145642019394</v>
      </c>
      <c r="AV66" s="19">
        <f>AR65*'Progression estimates'!E13+(AS65+AU65)*'Progression estimates'!K13</f>
        <v>0.54010598480170524</v>
      </c>
      <c r="AW66" s="19">
        <f>AR65*'Progression estimates'!F13+(AS65+AU65)*'Progression estimates'!L13</f>
        <v>1.2451282281281902E-2</v>
      </c>
      <c r="AX66" s="19">
        <f>C65*'Progression estimates'!$C38</f>
        <v>1.743411367299911</v>
      </c>
      <c r="AY66" s="19">
        <f>AY65*'Progression estimates'!J13+AX66</f>
        <v>2.6407628560362744</v>
      </c>
    </row>
    <row r="67" spans="2:51" x14ac:dyDescent="0.35">
      <c r="B67" s="16">
        <v>42</v>
      </c>
      <c r="C67" s="62">
        <f t="shared" si="5"/>
        <v>11.710012724088593</v>
      </c>
      <c r="D67" s="19">
        <f>C66*'Progression estimates'!$C14</f>
        <v>9.1645545610726469</v>
      </c>
      <c r="E67" s="19">
        <f>C66*'Progression estimates'!$D14</f>
        <v>0.86428971515269115</v>
      </c>
      <c r="F67" s="19">
        <f>D66*'Progression estimates'!$C14</f>
        <v>6.2709631554494276</v>
      </c>
      <c r="G67" s="19">
        <f>D66*'Progression estimates'!$D14</f>
        <v>0.591401243043289</v>
      </c>
      <c r="H67" s="19">
        <f>F66*'Progression estimates'!$C14</f>
        <v>3.1381825802662284</v>
      </c>
      <c r="I67" s="19">
        <f>F66*'Progression estimates'!$D14</f>
        <v>0.29595534734619772</v>
      </c>
      <c r="J67" s="19">
        <f>H66*'Progression estimates'!$C14</f>
        <v>0</v>
      </c>
      <c r="K67" s="19">
        <f>H66*'Progression estimates'!$D14</f>
        <v>0</v>
      </c>
      <c r="L67" s="19">
        <f>J66*'Progression estimates'!$C14</f>
        <v>0</v>
      </c>
      <c r="M67" s="19">
        <f>J66*'Progression estimates'!$D14</f>
        <v>0</v>
      </c>
      <c r="N67" s="19">
        <f>L66*'Progression estimates'!$C14</f>
        <v>0</v>
      </c>
      <c r="O67" s="19">
        <f>L66*'Progression estimates'!$D14</f>
        <v>0</v>
      </c>
      <c r="P67" s="19">
        <f>N66*'Progression estimates'!$C14</f>
        <v>0</v>
      </c>
      <c r="Q67" s="19">
        <f>N66*'Progression estimates'!$D14</f>
        <v>0</v>
      </c>
      <c r="R67" s="19">
        <f>P66*'Progression estimates'!$C14</f>
        <v>0</v>
      </c>
      <c r="S67" s="19">
        <f>P66*'Progression estimates'!$D14</f>
        <v>0</v>
      </c>
      <c r="T67" s="19">
        <f>R66*'Progression estimates'!$C14</f>
        <v>0</v>
      </c>
      <c r="U67" s="19">
        <f>R66*'Progression estimates'!$D14</f>
        <v>0</v>
      </c>
      <c r="V67" s="19">
        <f>T66*'Progression estimates'!$C14</f>
        <v>0</v>
      </c>
      <c r="W67" s="19">
        <f>T66*'Progression estimates'!$D14</f>
        <v>0</v>
      </c>
      <c r="X67" s="19">
        <f>V66*'Progression estimates'!$C14</f>
        <v>0</v>
      </c>
      <c r="Y67" s="19">
        <f>V66*'Progression estimates'!$D14</f>
        <v>0</v>
      </c>
      <c r="Z67" s="19">
        <f>X66*'Progression estimates'!$C14</f>
        <v>0</v>
      </c>
      <c r="AA67" s="19">
        <f>X66*'Progression estimates'!$D14</f>
        <v>0</v>
      </c>
      <c r="AB67" s="19">
        <f>Z66*'Progression estimates'!$C14</f>
        <v>0</v>
      </c>
      <c r="AC67" s="19">
        <f>Z66*'Progression estimates'!$D14</f>
        <v>0</v>
      </c>
      <c r="AD67" s="19">
        <f>AB66*'Progression estimates'!$C14</f>
        <v>0</v>
      </c>
      <c r="AE67" s="19">
        <f>AB66*'Progression estimates'!$D14</f>
        <v>0</v>
      </c>
      <c r="AF67" s="19">
        <f>AD66*'Progression estimates'!$C14</f>
        <v>0</v>
      </c>
      <c r="AG67" s="19">
        <f>AD66*'Progression estimates'!$D14</f>
        <v>0</v>
      </c>
      <c r="AH67" s="19">
        <f>AF66*'Progression estimates'!$C14</f>
        <v>0</v>
      </c>
      <c r="AI67" s="19">
        <f>AF66*'Progression estimates'!$D14</f>
        <v>0</v>
      </c>
      <c r="AJ67" s="19">
        <f>AH66*'Progression estimates'!$C14</f>
        <v>0</v>
      </c>
      <c r="AK67" s="19">
        <f>AH66*'Progression estimates'!$D14</f>
        <v>0</v>
      </c>
      <c r="AL67" s="19">
        <f>AJ66*'Progression estimates'!$C14</f>
        <v>0</v>
      </c>
      <c r="AM67" s="19">
        <f>AJ66*'Progression estimates'!$D14</f>
        <v>0</v>
      </c>
      <c r="AN67" s="19">
        <f>AL66*'Progression estimates'!$C14</f>
        <v>0</v>
      </c>
      <c r="AO67" s="19">
        <f>AL66*'Progression estimates'!$D14</f>
        <v>0</v>
      </c>
      <c r="AP67" s="19">
        <f>AN66*'Progression estimates'!$C14</f>
        <v>0</v>
      </c>
      <c r="AQ67" s="19">
        <f>AN66*'Progression estimates'!$D14</f>
        <v>0</v>
      </c>
      <c r="AR67" s="18">
        <f t="shared" si="6"/>
        <v>18.573700296788303</v>
      </c>
      <c r="AS67" s="19">
        <f t="shared" si="7"/>
        <v>0.88735659038948667</v>
      </c>
      <c r="AT67" s="19">
        <f t="shared" si="4"/>
        <v>0.86428971515269115</v>
      </c>
      <c r="AU67" s="19">
        <f>AU66*'Progression estimates'!J14+AT67</f>
        <v>1.9205673782150887</v>
      </c>
      <c r="AV67" s="19">
        <f>AR66*'Progression estimates'!E14+(AS66+AU66)*'Progression estimates'!K14</f>
        <v>1.5203978735932151</v>
      </c>
      <c r="AW67" s="19">
        <f>AR66*'Progression estimates'!F14+(AS66+AU66)*'Progression estimates'!L14</f>
        <v>3.3842578127229753E-2</v>
      </c>
      <c r="AX67" s="19">
        <f>C66*'Progression estimates'!$C39</f>
        <v>2.1686365096540312</v>
      </c>
      <c r="AY67" s="19">
        <f>AY66*'Progression estimates'!J14+AX67</f>
        <v>4.4995004447279303</v>
      </c>
    </row>
    <row r="68" spans="2:51" x14ac:dyDescent="0.35">
      <c r="B68" s="16">
        <v>48</v>
      </c>
      <c r="C68" s="62">
        <f t="shared" si="5"/>
        <v>11.073171888602387</v>
      </c>
      <c r="D68" s="19">
        <f>C67*'Progression estimates'!$C15</f>
        <v>9.3586475942631182</v>
      </c>
      <c r="E68" s="19">
        <f>C67*'Progression estimates'!$D15</f>
        <v>0.84177323202642906</v>
      </c>
      <c r="F68" s="19">
        <f>D67*'Progression estimates'!$C15</f>
        <v>7.3243162510868283</v>
      </c>
      <c r="G68" s="19">
        <f>D67*'Progression estimates'!$D15</f>
        <v>0.65879319644864887</v>
      </c>
      <c r="H68" s="19">
        <f>F67*'Progression estimates'!$C15</f>
        <v>5.0117566591309739</v>
      </c>
      <c r="I68" s="19">
        <f>F67*'Progression estimates'!$D15</f>
        <v>0.45078763342609174</v>
      </c>
      <c r="J68" s="19">
        <f>H67*'Progression estimates'!$C15</f>
        <v>2.5080369720480222</v>
      </c>
      <c r="K68" s="19">
        <f>H67*'Progression estimates'!$D15</f>
        <v>0.2255879780425554</v>
      </c>
      <c r="L68" s="19">
        <f>J67*'Progression estimates'!$C15</f>
        <v>0</v>
      </c>
      <c r="M68" s="19">
        <f>J67*'Progression estimates'!$D15</f>
        <v>0</v>
      </c>
      <c r="N68" s="19">
        <f>L67*'Progression estimates'!$C15</f>
        <v>0</v>
      </c>
      <c r="O68" s="19">
        <f>L67*'Progression estimates'!$D15</f>
        <v>0</v>
      </c>
      <c r="P68" s="19">
        <f>N67*'Progression estimates'!$C15</f>
        <v>0</v>
      </c>
      <c r="Q68" s="19">
        <f>N67*'Progression estimates'!$D15</f>
        <v>0</v>
      </c>
      <c r="R68" s="19">
        <f>P67*'Progression estimates'!$C15</f>
        <v>0</v>
      </c>
      <c r="S68" s="19">
        <f>P67*'Progression estimates'!$D15</f>
        <v>0</v>
      </c>
      <c r="T68" s="19">
        <f>R67*'Progression estimates'!$C15</f>
        <v>0</v>
      </c>
      <c r="U68" s="19">
        <f>R67*'Progression estimates'!$D15</f>
        <v>0</v>
      </c>
      <c r="V68" s="19">
        <f>T67*'Progression estimates'!$C15</f>
        <v>0</v>
      </c>
      <c r="W68" s="19">
        <f>T67*'Progression estimates'!$D15</f>
        <v>0</v>
      </c>
      <c r="X68" s="19">
        <f>V67*'Progression estimates'!$C15</f>
        <v>0</v>
      </c>
      <c r="Y68" s="19">
        <f>V67*'Progression estimates'!$D15</f>
        <v>0</v>
      </c>
      <c r="Z68" s="19">
        <f>X67*'Progression estimates'!$C15</f>
        <v>0</v>
      </c>
      <c r="AA68" s="19">
        <f>X67*'Progression estimates'!$D15</f>
        <v>0</v>
      </c>
      <c r="AB68" s="19">
        <f>Z67*'Progression estimates'!$C15</f>
        <v>0</v>
      </c>
      <c r="AC68" s="19">
        <f>Z67*'Progression estimates'!$D15</f>
        <v>0</v>
      </c>
      <c r="AD68" s="19">
        <f>AB67*'Progression estimates'!$C15</f>
        <v>0</v>
      </c>
      <c r="AE68" s="19">
        <f>AB67*'Progression estimates'!$D15</f>
        <v>0</v>
      </c>
      <c r="AF68" s="19">
        <f>AD67*'Progression estimates'!$C15</f>
        <v>0</v>
      </c>
      <c r="AG68" s="19">
        <f>AD67*'Progression estimates'!$D15</f>
        <v>0</v>
      </c>
      <c r="AH68" s="19">
        <f>AF67*'Progression estimates'!$C15</f>
        <v>0</v>
      </c>
      <c r="AI68" s="19">
        <f>AF67*'Progression estimates'!$D15</f>
        <v>0</v>
      </c>
      <c r="AJ68" s="19">
        <f>AH67*'Progression estimates'!$C15</f>
        <v>0</v>
      </c>
      <c r="AK68" s="19">
        <f>AH67*'Progression estimates'!$D15</f>
        <v>0</v>
      </c>
      <c r="AL68" s="19">
        <f>AJ67*'Progression estimates'!$C15</f>
        <v>0</v>
      </c>
      <c r="AM68" s="19">
        <f>AJ67*'Progression estimates'!$D15</f>
        <v>0</v>
      </c>
      <c r="AN68" s="19">
        <f>AL67*'Progression estimates'!$C15</f>
        <v>0</v>
      </c>
      <c r="AO68" s="19">
        <f>AL67*'Progression estimates'!$D15</f>
        <v>0</v>
      </c>
      <c r="AP68" s="19">
        <f>AN67*'Progression estimates'!$C15</f>
        <v>0</v>
      </c>
      <c r="AQ68" s="19">
        <f>AN67*'Progression estimates'!$D15</f>
        <v>0</v>
      </c>
      <c r="AR68" s="18">
        <f t="shared" si="6"/>
        <v>24.202757476528941</v>
      </c>
      <c r="AS68" s="19">
        <f t="shared" si="7"/>
        <v>1.3351688079172961</v>
      </c>
      <c r="AT68" s="19">
        <f t="shared" si="4"/>
        <v>0.84177323202642906</v>
      </c>
      <c r="AU68" s="19">
        <f>AU67*'Progression estimates'!J15+AT68</f>
        <v>2.5147513871003184</v>
      </c>
      <c r="AV68" s="19">
        <f>AR67*'Progression estimates'!E15+(AS67+AU67)*'Progression estimates'!K15</f>
        <v>2.701768362266459</v>
      </c>
      <c r="AW68" s="19">
        <f>AR67*'Progression estimates'!F15+(AS67+AU67)*'Progression estimates'!L15</f>
        <v>5.4635709474867337E-2</v>
      </c>
      <c r="AX68" s="19">
        <f>C67*'Progression estimates'!$C40</f>
        <v>2.3214429478060365</v>
      </c>
      <c r="AY68" s="19">
        <f>AY67*'Progression estimates'!J15+AX68</f>
        <v>6.2408919805033154</v>
      </c>
    </row>
    <row r="69" spans="2:51" x14ac:dyDescent="0.35">
      <c r="B69" s="16">
        <v>54</v>
      </c>
      <c r="C69" s="62">
        <f t="shared" si="5"/>
        <v>9.8679632516030296</v>
      </c>
      <c r="D69" s="19">
        <f>C68*'Progression estimates'!$C16</f>
        <v>8.7760132814032268</v>
      </c>
      <c r="E69" s="19">
        <f>C68*'Progression estimates'!$D16</f>
        <v>0.74823442046959265</v>
      </c>
      <c r="F69" s="19">
        <f>D68*'Progression estimates'!$C16</f>
        <v>7.4171715574797084</v>
      </c>
      <c r="G69" s="19">
        <f>D68*'Progression estimates'!$D16</f>
        <v>0.63238088684239113</v>
      </c>
      <c r="H69" s="19">
        <f>F68*'Progression estimates'!$C16</f>
        <v>5.8048675974132706</v>
      </c>
      <c r="I69" s="19">
        <f>F68*'Progression estimates'!$D16</f>
        <v>0.49491740764079079</v>
      </c>
      <c r="J69" s="19">
        <f>H68*'Progression estimates'!$C16</f>
        <v>3.9720545699255729</v>
      </c>
      <c r="K69" s="19">
        <f>H68*'Progression estimates'!$D16</f>
        <v>0.33865353821874006</v>
      </c>
      <c r="L69" s="19">
        <f>J68*'Progression estimates'!$C16</f>
        <v>1.9877381113896777</v>
      </c>
      <c r="M69" s="19">
        <f>J68*'Progression estimates'!$D16</f>
        <v>0.1694726325189847</v>
      </c>
      <c r="N69" s="19">
        <f>L68*'Progression estimates'!$C16</f>
        <v>0</v>
      </c>
      <c r="O69" s="19">
        <f>L68*'Progression estimates'!$D16</f>
        <v>0</v>
      </c>
      <c r="P69" s="19">
        <f>N68*'Progression estimates'!$C16</f>
        <v>0</v>
      </c>
      <c r="Q69" s="19">
        <f>N68*'Progression estimates'!$D16</f>
        <v>0</v>
      </c>
      <c r="R69" s="19">
        <f>P68*'Progression estimates'!$C16</f>
        <v>0</v>
      </c>
      <c r="S69" s="19">
        <f>P68*'Progression estimates'!$D16</f>
        <v>0</v>
      </c>
      <c r="T69" s="19">
        <f>R68*'Progression estimates'!$C16</f>
        <v>0</v>
      </c>
      <c r="U69" s="19">
        <f>R68*'Progression estimates'!$D16</f>
        <v>0</v>
      </c>
      <c r="V69" s="19">
        <f>T68*'Progression estimates'!$C16</f>
        <v>0</v>
      </c>
      <c r="W69" s="19">
        <f>T68*'Progression estimates'!$D16</f>
        <v>0</v>
      </c>
      <c r="X69" s="19">
        <f>V68*'Progression estimates'!$C16</f>
        <v>0</v>
      </c>
      <c r="Y69" s="19">
        <f>V68*'Progression estimates'!$D16</f>
        <v>0</v>
      </c>
      <c r="Z69" s="19">
        <f>X68*'Progression estimates'!$C16</f>
        <v>0</v>
      </c>
      <c r="AA69" s="19">
        <f>X68*'Progression estimates'!$D16</f>
        <v>0</v>
      </c>
      <c r="AB69" s="19">
        <f>Z68*'Progression estimates'!$C16</f>
        <v>0</v>
      </c>
      <c r="AC69" s="19">
        <f>Z68*'Progression estimates'!$D16</f>
        <v>0</v>
      </c>
      <c r="AD69" s="19">
        <f>AB68*'Progression estimates'!$C16</f>
        <v>0</v>
      </c>
      <c r="AE69" s="19">
        <f>AB68*'Progression estimates'!$D16</f>
        <v>0</v>
      </c>
      <c r="AF69" s="19">
        <f>AD68*'Progression estimates'!$C16</f>
        <v>0</v>
      </c>
      <c r="AG69" s="19">
        <f>AD68*'Progression estimates'!$D16</f>
        <v>0</v>
      </c>
      <c r="AH69" s="19">
        <f>AF68*'Progression estimates'!$C16</f>
        <v>0</v>
      </c>
      <c r="AI69" s="19">
        <f>AF68*'Progression estimates'!$D16</f>
        <v>0</v>
      </c>
      <c r="AJ69" s="19">
        <f>AH68*'Progression estimates'!$C16</f>
        <v>0</v>
      </c>
      <c r="AK69" s="19">
        <f>AH68*'Progression estimates'!$D16</f>
        <v>0</v>
      </c>
      <c r="AL69" s="19">
        <f>AJ68*'Progression estimates'!$C16</f>
        <v>0</v>
      </c>
      <c r="AM69" s="19">
        <f>AJ68*'Progression estimates'!$D16</f>
        <v>0</v>
      </c>
      <c r="AN69" s="19">
        <f>AL68*'Progression estimates'!$C16</f>
        <v>0</v>
      </c>
      <c r="AO69" s="19">
        <f>AL68*'Progression estimates'!$D16</f>
        <v>0</v>
      </c>
      <c r="AP69" s="19">
        <f>AN68*'Progression estimates'!$C16</f>
        <v>0</v>
      </c>
      <c r="AQ69" s="19">
        <f>AN68*'Progression estimates'!$D16</f>
        <v>0</v>
      </c>
      <c r="AR69" s="18">
        <f t="shared" si="6"/>
        <v>27.957845117611456</v>
      </c>
      <c r="AS69" s="19">
        <f t="shared" si="7"/>
        <v>1.6354244652209067</v>
      </c>
      <c r="AT69" s="19">
        <f t="shared" si="4"/>
        <v>0.74823442046959265</v>
      </c>
      <c r="AU69" s="19">
        <f>AU68*'Progression estimates'!J16+AT69</f>
        <v>2.9112203616545727</v>
      </c>
      <c r="AV69" s="19">
        <f>AR68*'Progression estimates'!E16+(AS68+AU68)*'Progression estimates'!K16</f>
        <v>3.8453733343921011</v>
      </c>
      <c r="AW69" s="19">
        <f>AR68*'Progression estimates'!F16+(AS68+AU68)*'Progression estimates'!L16</f>
        <v>7.8657772964906669E-2</v>
      </c>
      <c r="AX69" s="19">
        <f>C68*'Progression estimates'!$C41</f>
        <v>2.2661101971110731</v>
      </c>
      <c r="AY69" s="19">
        <f>AY68*'Progression estimates'!J16+AX69</f>
        <v>7.6340211896358614</v>
      </c>
    </row>
    <row r="70" spans="2:51" x14ac:dyDescent="0.35">
      <c r="B70" s="16">
        <v>60</v>
      </c>
      <c r="C70" s="62">
        <f t="shared" si="5"/>
        <v>8.408376247206407</v>
      </c>
      <c r="D70" s="19">
        <f>C69*'Progression estimates'!$C17</f>
        <v>7.7609293079093549</v>
      </c>
      <c r="E70" s="19">
        <f>C69*'Progression estimates'!$D17</f>
        <v>0.62352495995295343</v>
      </c>
      <c r="F70" s="19">
        <f>D69*'Progression estimates'!$C17</f>
        <v>6.9021354200097704</v>
      </c>
      <c r="G70" s="19">
        <f>D69*'Progression estimates'!$D17</f>
        <v>0.55452814226325875</v>
      </c>
      <c r="H70" s="19">
        <f>F69*'Progression estimates'!$C17</f>
        <v>5.8334372204806071</v>
      </c>
      <c r="I70" s="19">
        <f>F69*'Progression estimates'!$D17</f>
        <v>0.46866729034387444</v>
      </c>
      <c r="J70" s="19">
        <f>H69*'Progression estimates'!$C17</f>
        <v>4.5653967203393817</v>
      </c>
      <c r="K70" s="19">
        <f>H69*'Progression estimates'!$D17</f>
        <v>0.36679097235402958</v>
      </c>
      <c r="L70" s="19">
        <f>J69*'Progression estimates'!$C17</f>
        <v>3.1239308394610119</v>
      </c>
      <c r="M70" s="19">
        <f>J69*'Progression estimates'!$D17</f>
        <v>0.25098139337329389</v>
      </c>
      <c r="N70" s="19">
        <f>L69*'Progression estimates'!$C17</f>
        <v>1.5633109459164745</v>
      </c>
      <c r="O70" s="19">
        <f>L69*'Progression estimates'!$D17</f>
        <v>0.1255987983234402</v>
      </c>
      <c r="P70" s="19">
        <f>N69*'Progression estimates'!$C17</f>
        <v>0</v>
      </c>
      <c r="Q70" s="19">
        <f>N69*'Progression estimates'!$D17</f>
        <v>0</v>
      </c>
      <c r="R70" s="19">
        <f>P69*'Progression estimates'!$C17</f>
        <v>0</v>
      </c>
      <c r="S70" s="19">
        <f>P69*'Progression estimates'!$D17</f>
        <v>0</v>
      </c>
      <c r="T70" s="19">
        <f>R69*'Progression estimates'!$C17</f>
        <v>0</v>
      </c>
      <c r="U70" s="19">
        <f>R69*'Progression estimates'!$D17</f>
        <v>0</v>
      </c>
      <c r="V70" s="19">
        <f>T69*'Progression estimates'!$C17</f>
        <v>0</v>
      </c>
      <c r="W70" s="19">
        <f>T69*'Progression estimates'!$D17</f>
        <v>0</v>
      </c>
      <c r="X70" s="19">
        <f>V69*'Progression estimates'!$C17</f>
        <v>0</v>
      </c>
      <c r="Y70" s="19">
        <f>V69*'Progression estimates'!$D17</f>
        <v>0</v>
      </c>
      <c r="Z70" s="19">
        <f>X69*'Progression estimates'!$C17</f>
        <v>0</v>
      </c>
      <c r="AA70" s="19">
        <f>X69*'Progression estimates'!$D17</f>
        <v>0</v>
      </c>
      <c r="AB70" s="19">
        <f>Z69*'Progression estimates'!$C17</f>
        <v>0</v>
      </c>
      <c r="AC70" s="19">
        <f>Z69*'Progression estimates'!$D17</f>
        <v>0</v>
      </c>
      <c r="AD70" s="19">
        <f>AB69*'Progression estimates'!$C17</f>
        <v>0</v>
      </c>
      <c r="AE70" s="19">
        <f>AB69*'Progression estimates'!$D17</f>
        <v>0</v>
      </c>
      <c r="AF70" s="19">
        <f>AD69*'Progression estimates'!$C17</f>
        <v>0</v>
      </c>
      <c r="AG70" s="19">
        <f>AD69*'Progression estimates'!$D17</f>
        <v>0</v>
      </c>
      <c r="AH70" s="19">
        <f>AF69*'Progression estimates'!$C17</f>
        <v>0</v>
      </c>
      <c r="AI70" s="19">
        <f>AF69*'Progression estimates'!$D17</f>
        <v>0</v>
      </c>
      <c r="AJ70" s="19">
        <f>AH69*'Progression estimates'!$C17</f>
        <v>0</v>
      </c>
      <c r="AK70" s="19">
        <f>AH69*'Progression estimates'!$D17</f>
        <v>0</v>
      </c>
      <c r="AL70" s="19">
        <f>AJ69*'Progression estimates'!$C17</f>
        <v>0</v>
      </c>
      <c r="AM70" s="19">
        <f>AJ69*'Progression estimates'!$D17</f>
        <v>0</v>
      </c>
      <c r="AN70" s="19">
        <f>AL69*'Progression estimates'!$C17</f>
        <v>0</v>
      </c>
      <c r="AO70" s="19">
        <f>AL69*'Progression estimates'!$D17</f>
        <v>0</v>
      </c>
      <c r="AP70" s="19">
        <f>AN69*'Progression estimates'!$C17</f>
        <v>0</v>
      </c>
      <c r="AQ70" s="19">
        <f>AN69*'Progression estimates'!$D17</f>
        <v>0</v>
      </c>
      <c r="AR70" s="18">
        <f t="shared" si="6"/>
        <v>29.749140454116599</v>
      </c>
      <c r="AS70" s="19">
        <f t="shared" si="7"/>
        <v>1.7665665966578967</v>
      </c>
      <c r="AT70" s="19">
        <f t="shared" si="4"/>
        <v>0.62352495995295343</v>
      </c>
      <c r="AU70" s="19">
        <f>AU69*'Progression estimates'!J17+AT70</f>
        <v>3.0970844335350165</v>
      </c>
      <c r="AV70" s="19">
        <f>AR69*'Progression estimates'!E17+(AS69+AU69)*'Progression estimates'!K17</f>
        <v>4.7954508988788689</v>
      </c>
      <c r="AW70" s="19">
        <f>AR69*'Progression estimates'!F17+(AS69+AU69)*'Progression estimates'!L17</f>
        <v>9.1140347468035177E-2</v>
      </c>
      <c r="AX70" s="19">
        <f>C69*'Progression estimates'!$C42</f>
        <v>2.0793648554818951</v>
      </c>
      <c r="AY70" s="19">
        <f>AY69*'Progression estimates'!J17+AX70</f>
        <v>8.5657187172066926</v>
      </c>
    </row>
    <row r="71" spans="2:51" x14ac:dyDescent="0.35">
      <c r="B71" s="16">
        <v>66</v>
      </c>
      <c r="C71" s="62">
        <f t="shared" si="5"/>
        <v>6.9098776546018783</v>
      </c>
      <c r="D71" s="19">
        <f>C70*'Progression estimates'!$C18</f>
        <v>6.5659862957237367</v>
      </c>
      <c r="E71" s="19">
        <f>C70*'Progression estimates'!$D18</f>
        <v>0.49414773496016279</v>
      </c>
      <c r="F71" s="19">
        <f>D70*'Progression estimates'!$C18</f>
        <v>6.0604038139639425</v>
      </c>
      <c r="G71" s="19">
        <f>D70*'Progression estimates'!$D18</f>
        <v>0.4560982436963979</v>
      </c>
      <c r="H71" s="19">
        <f>F70*'Progression estimates'!$C18</f>
        <v>5.3897833834529481</v>
      </c>
      <c r="I71" s="19">
        <f>F70*'Progression estimates'!$D18</f>
        <v>0.40562820738656885</v>
      </c>
      <c r="J71" s="19">
        <f>H70*'Progression estimates'!$C18</f>
        <v>4.5552515397209961</v>
      </c>
      <c r="K71" s="19">
        <f>H70*'Progression estimates'!$D18</f>
        <v>0.34282240765457017</v>
      </c>
      <c r="L71" s="19">
        <f>J70*'Progression estimates'!$C18</f>
        <v>3.5650560130738431</v>
      </c>
      <c r="M71" s="19">
        <f>J70*'Progression estimates'!$D18</f>
        <v>0.26830155813969275</v>
      </c>
      <c r="N71" s="19">
        <f>L70*'Progression estimates'!$C18</f>
        <v>2.4394349726565272</v>
      </c>
      <c r="O71" s="19">
        <f>L70*'Progression estimates'!$D18</f>
        <v>0.18358875758024401</v>
      </c>
      <c r="P71" s="19">
        <f>N70*'Progression estimates'!$C18</f>
        <v>1.2207681893698339</v>
      </c>
      <c r="Q71" s="19">
        <f>N70*'Progression estimates'!$D18</f>
        <v>9.1873453357859958E-2</v>
      </c>
      <c r="R71" s="19">
        <f>P70*'Progression estimates'!$C18</f>
        <v>0</v>
      </c>
      <c r="S71" s="19">
        <f>P70*'Progression estimates'!$D18</f>
        <v>0</v>
      </c>
      <c r="T71" s="19">
        <f>R70*'Progression estimates'!$C18</f>
        <v>0</v>
      </c>
      <c r="U71" s="19">
        <f>R70*'Progression estimates'!$D18</f>
        <v>0</v>
      </c>
      <c r="V71" s="19">
        <f>T70*'Progression estimates'!$C18</f>
        <v>0</v>
      </c>
      <c r="W71" s="19">
        <f>T70*'Progression estimates'!$D18</f>
        <v>0</v>
      </c>
      <c r="X71" s="19">
        <f>V70*'Progression estimates'!$C18</f>
        <v>0</v>
      </c>
      <c r="Y71" s="19">
        <f>V70*'Progression estimates'!$D18</f>
        <v>0</v>
      </c>
      <c r="Z71" s="19">
        <f>X70*'Progression estimates'!$C18</f>
        <v>0</v>
      </c>
      <c r="AA71" s="19">
        <f>X70*'Progression estimates'!$D18</f>
        <v>0</v>
      </c>
      <c r="AB71" s="19">
        <f>Z70*'Progression estimates'!$C18</f>
        <v>0</v>
      </c>
      <c r="AC71" s="19">
        <f>Z70*'Progression estimates'!$D18</f>
        <v>0</v>
      </c>
      <c r="AD71" s="19">
        <f>AB70*'Progression estimates'!$C18</f>
        <v>0</v>
      </c>
      <c r="AE71" s="19">
        <f>AB70*'Progression estimates'!$D18</f>
        <v>0</v>
      </c>
      <c r="AF71" s="19">
        <f>AD70*'Progression estimates'!$C18</f>
        <v>0</v>
      </c>
      <c r="AG71" s="19">
        <f>AD70*'Progression estimates'!$D18</f>
        <v>0</v>
      </c>
      <c r="AH71" s="19">
        <f>AF70*'Progression estimates'!$C18</f>
        <v>0</v>
      </c>
      <c r="AI71" s="19">
        <f>AF70*'Progression estimates'!$D18</f>
        <v>0</v>
      </c>
      <c r="AJ71" s="19">
        <f>AH70*'Progression estimates'!$C18</f>
        <v>0</v>
      </c>
      <c r="AK71" s="19">
        <f>AH70*'Progression estimates'!$D18</f>
        <v>0</v>
      </c>
      <c r="AL71" s="19">
        <f>AJ70*'Progression estimates'!$C18</f>
        <v>0</v>
      </c>
      <c r="AM71" s="19">
        <f>AJ70*'Progression estimates'!$D18</f>
        <v>0</v>
      </c>
      <c r="AN71" s="19">
        <f>AL70*'Progression estimates'!$C18</f>
        <v>0</v>
      </c>
      <c r="AO71" s="19">
        <f>AL70*'Progression estimates'!$D18</f>
        <v>0</v>
      </c>
      <c r="AP71" s="19">
        <f>AN70*'Progression estimates'!$C18</f>
        <v>0</v>
      </c>
      <c r="AQ71" s="19">
        <f>AN70*'Progression estimates'!$D18</f>
        <v>0</v>
      </c>
      <c r="AR71" s="18">
        <f t="shared" si="6"/>
        <v>29.796684207961828</v>
      </c>
      <c r="AS71" s="19">
        <f t="shared" si="7"/>
        <v>1.7483126278153338</v>
      </c>
      <c r="AT71" s="19">
        <f t="shared" si="4"/>
        <v>0.49414773496016279</v>
      </c>
      <c r="AU71" s="19">
        <f>AU70*'Progression estimates'!J18+AT71</f>
        <v>3.0946297498279716</v>
      </c>
      <c r="AV71" s="19">
        <f>AR70*'Progression estimates'!E18+(AS70+AU70)*'Progression estimates'!K18</f>
        <v>5.4407380479822214</v>
      </c>
      <c r="AW71" s="19">
        <f>AR70*'Progression estimates'!F18+(AS70+AU70)*'Progression estimates'!L18</f>
        <v>0.10925464250201322</v>
      </c>
      <c r="AX71" s="19">
        <f>C70*'Progression estimates'!$C43</f>
        <v>1.8158490658298212</v>
      </c>
      <c r="AY71" s="19">
        <f>AY70*'Progression estimates'!J18+AX71</f>
        <v>9.0080964670696542</v>
      </c>
    </row>
    <row r="72" spans="2:51" x14ac:dyDescent="0.35">
      <c r="B72" s="16">
        <v>72</v>
      </c>
      <c r="C72" s="62">
        <f t="shared" si="5"/>
        <v>5.5061558197090612</v>
      </c>
      <c r="D72" s="19">
        <f>C71*'Progression estimates'!$C19</f>
        <v>5.3599709285707817</v>
      </c>
      <c r="E72" s="19">
        <f>C71*'Progression estimates'!$D19</f>
        <v>0.37550403503231344</v>
      </c>
      <c r="F72" s="19">
        <f>D71*'Progression estimates'!$C19</f>
        <v>5.0932154549849411</v>
      </c>
      <c r="G72" s="19">
        <f>D71*'Progression estimates'!$D19</f>
        <v>0.35681591936278534</v>
      </c>
      <c r="H72" s="19">
        <f>F71*'Progression estimates'!$C19</f>
        <v>4.7010366727133901</v>
      </c>
      <c r="I72" s="19">
        <f>F71*'Progression estimates'!$D19</f>
        <v>0.32934101004713084</v>
      </c>
      <c r="J72" s="19">
        <f>H71*'Progression estimates'!$C19</f>
        <v>4.1808384591819738</v>
      </c>
      <c r="K72" s="19">
        <f>H71*'Progression estimates'!$D19</f>
        <v>0.29289743025895953</v>
      </c>
      <c r="L72" s="19">
        <f>J71*'Progression estimates'!$C19</f>
        <v>3.5334946645504091</v>
      </c>
      <c r="M72" s="19">
        <f>J71*'Progression estimates'!$D19</f>
        <v>0.24754639940885412</v>
      </c>
      <c r="N72" s="19">
        <f>L71*'Progression estimates'!$C19</f>
        <v>2.765403027950315</v>
      </c>
      <c r="O72" s="19">
        <f>L71*'Progression estimates'!$D19</f>
        <v>0.19373612456566289</v>
      </c>
      <c r="P72" s="19">
        <f>N71*'Progression estimates'!$C19</f>
        <v>1.8922622351887641</v>
      </c>
      <c r="Q72" s="19">
        <f>N71*'Progression estimates'!$D19</f>
        <v>0.13256641017680143</v>
      </c>
      <c r="R72" s="19">
        <f>P71*'Progression estimates'!$C19</f>
        <v>0.94694614472494598</v>
      </c>
      <c r="S72" s="19">
        <f>P71*'Progression estimates'!$D19</f>
        <v>6.6340303527975486E-2</v>
      </c>
      <c r="T72" s="19">
        <f>R71*'Progression estimates'!$C19</f>
        <v>0</v>
      </c>
      <c r="U72" s="19">
        <f>R71*'Progression estimates'!$D19</f>
        <v>0</v>
      </c>
      <c r="V72" s="19">
        <f>T71*'Progression estimates'!$C19</f>
        <v>0</v>
      </c>
      <c r="W72" s="19">
        <f>T71*'Progression estimates'!$D19</f>
        <v>0</v>
      </c>
      <c r="X72" s="19">
        <f>V71*'Progression estimates'!$C19</f>
        <v>0</v>
      </c>
      <c r="Y72" s="19">
        <f>V71*'Progression estimates'!$D19</f>
        <v>0</v>
      </c>
      <c r="Z72" s="19">
        <f>X71*'Progression estimates'!$C19</f>
        <v>0</v>
      </c>
      <c r="AA72" s="19">
        <f>X71*'Progression estimates'!$D19</f>
        <v>0</v>
      </c>
      <c r="AB72" s="19">
        <f>Z71*'Progression estimates'!$C19</f>
        <v>0</v>
      </c>
      <c r="AC72" s="19">
        <f>Z71*'Progression estimates'!$D19</f>
        <v>0</v>
      </c>
      <c r="AD72" s="19">
        <f>AB71*'Progression estimates'!$C19</f>
        <v>0</v>
      </c>
      <c r="AE72" s="19">
        <f>AB71*'Progression estimates'!$D19</f>
        <v>0</v>
      </c>
      <c r="AF72" s="19">
        <f>AD71*'Progression estimates'!$C19</f>
        <v>0</v>
      </c>
      <c r="AG72" s="19">
        <f>AD71*'Progression estimates'!$D19</f>
        <v>0</v>
      </c>
      <c r="AH72" s="19">
        <f>AF71*'Progression estimates'!$C19</f>
        <v>0</v>
      </c>
      <c r="AI72" s="19">
        <f>AF71*'Progression estimates'!$D19</f>
        <v>0</v>
      </c>
      <c r="AJ72" s="19">
        <f>AH71*'Progression estimates'!$C19</f>
        <v>0</v>
      </c>
      <c r="AK72" s="19">
        <f>AH71*'Progression estimates'!$D19</f>
        <v>0</v>
      </c>
      <c r="AL72" s="19">
        <f>AJ71*'Progression estimates'!$C19</f>
        <v>0</v>
      </c>
      <c r="AM72" s="19">
        <f>AJ71*'Progression estimates'!$D19</f>
        <v>0</v>
      </c>
      <c r="AN72" s="19">
        <f>AL71*'Progression estimates'!$C19</f>
        <v>0</v>
      </c>
      <c r="AO72" s="19">
        <f>AL71*'Progression estimates'!$D19</f>
        <v>0</v>
      </c>
      <c r="AP72" s="19">
        <f>AN71*'Progression estimates'!$C19</f>
        <v>0</v>
      </c>
      <c r="AQ72" s="19">
        <f>AN71*'Progression estimates'!$D19</f>
        <v>0</v>
      </c>
      <c r="AR72" s="18">
        <f t="shared" si="6"/>
        <v>28.473167587865522</v>
      </c>
      <c r="AS72" s="19">
        <f t="shared" si="7"/>
        <v>1.6192435973481694</v>
      </c>
      <c r="AT72" s="19">
        <f t="shared" si="4"/>
        <v>0.37550403503231344</v>
      </c>
      <c r="AU72" s="19">
        <f>AU71*'Progression estimates'!J19+AT72</f>
        <v>2.9441705641623841</v>
      </c>
      <c r="AV72" s="19">
        <f>AR71*'Progression estimates'!E19+(AS71+AU71)*'Progression estimates'!K19</f>
        <v>5.778011010090693</v>
      </c>
      <c r="AW72" s="19">
        <f>AR71*'Progression estimates'!F19+(AS71+AU71)*'Progression estimates'!L19</f>
        <v>0.10933934700785719</v>
      </c>
      <c r="AX72" s="19">
        <f>C71*'Progression estimates'!$C44</f>
        <v>1.528095823745784</v>
      </c>
      <c r="AY72" s="19">
        <f>AY71*'Progression estimates'!J19+AX72</f>
        <v>9.0051763654238091</v>
      </c>
    </row>
    <row r="73" spans="2:51" x14ac:dyDescent="0.35">
      <c r="B73" s="16">
        <v>78</v>
      </c>
      <c r="C73" s="62">
        <f t="shared" si="5"/>
        <v>4.2690565186920395</v>
      </c>
      <c r="D73" s="19">
        <f>C72*'Progression estimates'!$C20</f>
        <v>4.2444177159562146</v>
      </c>
      <c r="E73" s="19">
        <f>C72*'Progression estimates'!$D20</f>
        <v>0.2749142449069058</v>
      </c>
      <c r="F73" s="19">
        <f>D72*'Progression estimates'!$C20</f>
        <v>4.13173115893371</v>
      </c>
      <c r="G73" s="19">
        <f>D72*'Progression estimates'!$D20</f>
        <v>0.26761544874493998</v>
      </c>
      <c r="H73" s="19">
        <f>F72*'Progression estimates'!$C20</f>
        <v>3.9261028231239439</v>
      </c>
      <c r="I73" s="19">
        <f>F72*'Progression estimates'!$D20</f>
        <v>0.25429674110264328</v>
      </c>
      <c r="J73" s="19">
        <f>H72*'Progression estimates'!$C20</f>
        <v>3.6237919867075017</v>
      </c>
      <c r="K73" s="19">
        <f>H72*'Progression estimates'!$D20</f>
        <v>0.23471583251106803</v>
      </c>
      <c r="L73" s="19">
        <f>J72*'Progression estimates'!$C20</f>
        <v>3.2227974297757327</v>
      </c>
      <c r="M73" s="19">
        <f>J72*'Progression estimates'!$D20</f>
        <v>0.20874310239634578</v>
      </c>
      <c r="N73" s="19">
        <f>L72*'Progression estimates'!$C20</f>
        <v>2.7237927593278637</v>
      </c>
      <c r="O73" s="19">
        <f>L72*'Progression estimates'!$D20</f>
        <v>0.17642218080903932</v>
      </c>
      <c r="P73" s="19">
        <f>N72*'Progression estimates'!$C20</f>
        <v>2.1317096696714031</v>
      </c>
      <c r="Q73" s="19">
        <f>N72*'Progression estimates'!$D20</f>
        <v>0.13807249743477154</v>
      </c>
      <c r="R73" s="19">
        <f>P72*'Progression estimates'!$C20</f>
        <v>1.4586494856395971</v>
      </c>
      <c r="S73" s="19">
        <f>P72*'Progression estimates'!$D20</f>
        <v>9.4477864518599866E-2</v>
      </c>
      <c r="T73" s="19">
        <f>R72*'Progression estimates'!$C20</f>
        <v>0.72995300611368641</v>
      </c>
      <c r="U73" s="19">
        <f>R72*'Progression estimates'!$D20</f>
        <v>4.7279625362712588E-2</v>
      </c>
      <c r="V73" s="19">
        <f>T72*'Progression estimates'!$C20</f>
        <v>0</v>
      </c>
      <c r="W73" s="19">
        <f>T72*'Progression estimates'!$D20</f>
        <v>0</v>
      </c>
      <c r="X73" s="19">
        <f>V72*'Progression estimates'!$C20</f>
        <v>0</v>
      </c>
      <c r="Y73" s="19">
        <f>V72*'Progression estimates'!$D20</f>
        <v>0</v>
      </c>
      <c r="Z73" s="19">
        <f>X72*'Progression estimates'!$C20</f>
        <v>0</v>
      </c>
      <c r="AA73" s="19">
        <f>X72*'Progression estimates'!$D20</f>
        <v>0</v>
      </c>
      <c r="AB73" s="19">
        <f>Z72*'Progression estimates'!$C20</f>
        <v>0</v>
      </c>
      <c r="AC73" s="19">
        <f>Z72*'Progression estimates'!$D20</f>
        <v>0</v>
      </c>
      <c r="AD73" s="19">
        <f>AB72*'Progression estimates'!$C20</f>
        <v>0</v>
      </c>
      <c r="AE73" s="19">
        <f>AB72*'Progression estimates'!$D20</f>
        <v>0</v>
      </c>
      <c r="AF73" s="19">
        <f>AD72*'Progression estimates'!$C20</f>
        <v>0</v>
      </c>
      <c r="AG73" s="19">
        <f>AD72*'Progression estimates'!$D20</f>
        <v>0</v>
      </c>
      <c r="AH73" s="19">
        <f>AF72*'Progression estimates'!$C20</f>
        <v>0</v>
      </c>
      <c r="AI73" s="19">
        <f>AF72*'Progression estimates'!$D20</f>
        <v>0</v>
      </c>
      <c r="AJ73" s="19">
        <f>AH72*'Progression estimates'!$C20</f>
        <v>0</v>
      </c>
      <c r="AK73" s="19">
        <f>AH72*'Progression estimates'!$D20</f>
        <v>0</v>
      </c>
      <c r="AL73" s="19">
        <f>AJ72*'Progression estimates'!$C20</f>
        <v>0</v>
      </c>
      <c r="AM73" s="19">
        <f>AJ72*'Progression estimates'!$D20</f>
        <v>0</v>
      </c>
      <c r="AN73" s="19">
        <f>AL72*'Progression estimates'!$C20</f>
        <v>0</v>
      </c>
      <c r="AO73" s="19">
        <f>AL72*'Progression estimates'!$D20</f>
        <v>0</v>
      </c>
      <c r="AP73" s="19">
        <f>AN72*'Progression estimates'!$C20</f>
        <v>0</v>
      </c>
      <c r="AQ73" s="19">
        <f>AN72*'Progression estimates'!$D20</f>
        <v>0</v>
      </c>
      <c r="AR73" s="18">
        <f t="shared" si="6"/>
        <v>26.192946035249651</v>
      </c>
      <c r="AS73" s="19">
        <f t="shared" si="7"/>
        <v>1.4216232928801205</v>
      </c>
      <c r="AT73" s="19">
        <f t="shared" si="4"/>
        <v>0.2749142449069058</v>
      </c>
      <c r="AU73" s="19">
        <f>AU72*'Progression estimates'!J20+AT73</f>
        <v>2.6914248858198113</v>
      </c>
      <c r="AV73" s="19">
        <f>AR72*'Progression estimates'!E20+(AS72+AU72)*'Progression estimates'!K20</f>
        <v>5.807833480082607</v>
      </c>
      <c r="AW73" s="19">
        <f>AR72*'Progression estimates'!F20+(AS72+AU72)*'Progression estimates'!L20</f>
        <v>0.11304637738595344</v>
      </c>
      <c r="AX73" s="19">
        <f>C72*'Progression estimates'!$C45</f>
        <v>1.2428968394397657</v>
      </c>
      <c r="AY73" s="19">
        <f>AY72*'Progression estimates'!J20+AX73</f>
        <v>8.6341481396289819</v>
      </c>
    </row>
    <row r="74" spans="2:51" x14ac:dyDescent="0.35">
      <c r="B74" s="16">
        <v>84</v>
      </c>
      <c r="C74" s="62">
        <f t="shared" si="5"/>
        <v>3.2271167284540723</v>
      </c>
      <c r="D74" s="19">
        <f>C73*'Progression estimates'!$C21</f>
        <v>3.2713670263121624</v>
      </c>
      <c r="E74" s="19">
        <f>C73*'Progression estimates'!$D21</f>
        <v>0.19440204772928971</v>
      </c>
      <c r="F74" s="19">
        <f>D73*'Progression estimates'!$C21</f>
        <v>3.2524863751694872</v>
      </c>
      <c r="G74" s="19">
        <f>D73*'Progression estimates'!$D21</f>
        <v>0.19328005890471683</v>
      </c>
      <c r="H74" s="19">
        <f>F73*'Progression estimates'!$C21</f>
        <v>3.1661349564571832</v>
      </c>
      <c r="I74" s="19">
        <f>F73*'Progression estimates'!$D21</f>
        <v>0.18814859781001808</v>
      </c>
      <c r="J74" s="19">
        <f>H73*'Progression estimates'!$C21</f>
        <v>3.0085624917924121</v>
      </c>
      <c r="K74" s="19">
        <f>H73*'Progression estimates'!$D21</f>
        <v>0.1787848029346033</v>
      </c>
      <c r="L74" s="19">
        <f>J73*'Progression estimates'!$C21</f>
        <v>2.776902475669552</v>
      </c>
      <c r="M74" s="19">
        <f>J73*'Progression estimates'!$D21</f>
        <v>0.16501833125806606</v>
      </c>
      <c r="N74" s="19">
        <f>L73*'Progression estimates'!$C21</f>
        <v>2.4696213784215924</v>
      </c>
      <c r="O74" s="19">
        <f>L73*'Progression estimates'!$D21</f>
        <v>0.14675805228201755</v>
      </c>
      <c r="P74" s="19">
        <f>N73*'Progression estimates'!$C21</f>
        <v>2.0872353833589008</v>
      </c>
      <c r="Q74" s="19">
        <f>N73*'Progression estimates'!$D21</f>
        <v>0.12403464036727756</v>
      </c>
      <c r="R74" s="19">
        <f>P73*'Progression estimates'!$C21</f>
        <v>1.6335236351404419</v>
      </c>
      <c r="S74" s="19">
        <f>P73*'Progression estimates'!$D21</f>
        <v>9.7072672412267733E-2</v>
      </c>
      <c r="T74" s="19">
        <f>R73*'Progression estimates'!$C21</f>
        <v>1.1177593478501331</v>
      </c>
      <c r="U74" s="19">
        <f>R73*'Progression estimates'!$D21</f>
        <v>6.6423212174874596E-2</v>
      </c>
      <c r="V74" s="19">
        <f>T73*'Progression estimates'!$C21</f>
        <v>0.55936111047069859</v>
      </c>
      <c r="W74" s="19">
        <f>T73*'Progression estimates'!$D21</f>
        <v>3.3240215610480663E-2</v>
      </c>
      <c r="X74" s="19">
        <f>V73*'Progression estimates'!$C21</f>
        <v>0</v>
      </c>
      <c r="Y74" s="19">
        <f>V73*'Progression estimates'!$D21</f>
        <v>0</v>
      </c>
      <c r="Z74" s="19">
        <f>X73*'Progression estimates'!$C21</f>
        <v>0</v>
      </c>
      <c r="AA74" s="19">
        <f>X73*'Progression estimates'!$D21</f>
        <v>0</v>
      </c>
      <c r="AB74" s="19">
        <f>Z73*'Progression estimates'!$C21</f>
        <v>0</v>
      </c>
      <c r="AC74" s="19">
        <f>Z73*'Progression estimates'!$D21</f>
        <v>0</v>
      </c>
      <c r="AD74" s="19">
        <f>AB73*'Progression estimates'!$C21</f>
        <v>0</v>
      </c>
      <c r="AE74" s="19">
        <f>AB73*'Progression estimates'!$D21</f>
        <v>0</v>
      </c>
      <c r="AF74" s="19">
        <f>AD73*'Progression estimates'!$C21</f>
        <v>0</v>
      </c>
      <c r="AG74" s="19">
        <f>AD73*'Progression estimates'!$D21</f>
        <v>0</v>
      </c>
      <c r="AH74" s="19">
        <f>AF73*'Progression estimates'!$C21</f>
        <v>0</v>
      </c>
      <c r="AI74" s="19">
        <f>AF73*'Progression estimates'!$D21</f>
        <v>0</v>
      </c>
      <c r="AJ74" s="19">
        <f>AH73*'Progression estimates'!$C21</f>
        <v>0</v>
      </c>
      <c r="AK74" s="19">
        <f>AH73*'Progression estimates'!$D21</f>
        <v>0</v>
      </c>
      <c r="AL74" s="19">
        <f>AJ73*'Progression estimates'!$C21</f>
        <v>0</v>
      </c>
      <c r="AM74" s="19">
        <f>AJ73*'Progression estimates'!$D21</f>
        <v>0</v>
      </c>
      <c r="AN74" s="19">
        <f>AL73*'Progression estimates'!$C21</f>
        <v>0</v>
      </c>
      <c r="AO74" s="19">
        <f>AL73*'Progression estimates'!$D21</f>
        <v>0</v>
      </c>
      <c r="AP74" s="19">
        <f>AN73*'Progression estimates'!$C21</f>
        <v>0</v>
      </c>
      <c r="AQ74" s="19">
        <f>AN73*'Progression estimates'!$D21</f>
        <v>0</v>
      </c>
      <c r="AR74" s="18">
        <f t="shared" si="6"/>
        <v>23.342954180642565</v>
      </c>
      <c r="AS74" s="19">
        <f t="shared" si="7"/>
        <v>1.1927605837543225</v>
      </c>
      <c r="AT74" s="19">
        <f t="shared" si="4"/>
        <v>0.19440204772928971</v>
      </c>
      <c r="AU74" s="19">
        <f>AU73*'Progression estimates'!J21+AT74</f>
        <v>2.3793947020869628</v>
      </c>
      <c r="AV74" s="19">
        <f>AR73*'Progression estimates'!E21+(AS73+AU73)*'Progression estimates'!K21</f>
        <v>5.5988277129772666</v>
      </c>
      <c r="AW74" s="19">
        <f>AR73*'Progression estimates'!F21+(AS73+AU73)*'Progression estimates'!L21</f>
        <v>0.10370270401935178</v>
      </c>
      <c r="AX74" s="19">
        <f>C73*'Progression estimates'!$C46</f>
        <v>0.98308140193168359</v>
      </c>
      <c r="AY74" s="19">
        <f>AY73*'Progression estimates'!J21+AX74</f>
        <v>7.9925841976891912</v>
      </c>
    </row>
    <row r="75" spans="2:51" x14ac:dyDescent="0.35">
      <c r="B75" s="16">
        <v>90</v>
      </c>
      <c r="C75" s="62">
        <f t="shared" si="5"/>
        <v>2.380852423798375</v>
      </c>
      <c r="D75" s="19">
        <f>C74*'Progression estimates'!$C22</f>
        <v>2.4590729979925672</v>
      </c>
      <c r="E75" s="19">
        <f>C74*'Progression estimates'!$D22</f>
        <v>0.13288895988603197</v>
      </c>
      <c r="F75" s="19">
        <f>D74*'Progression estimates'!$C22</f>
        <v>2.4927918627787458</v>
      </c>
      <c r="G75" s="19">
        <f>D74*'Progression estimates'!$D22</f>
        <v>0.13471113632147366</v>
      </c>
      <c r="H75" s="19">
        <f>F74*'Progression estimates'!$C22</f>
        <v>2.4784047478039146</v>
      </c>
      <c r="I75" s="19">
        <f>F74*'Progression estimates'!$D22</f>
        <v>0.13393365279563818</v>
      </c>
      <c r="J75" s="19">
        <f>H74*'Progression estimates'!$C22</f>
        <v>2.41260469780216</v>
      </c>
      <c r="K75" s="19">
        <f>H74*'Progression estimates'!$D22</f>
        <v>0.130377800565013</v>
      </c>
      <c r="L75" s="19">
        <f>J74*'Progression estimates'!$C22</f>
        <v>2.2925339889654524</v>
      </c>
      <c r="M75" s="19">
        <f>J74*'Progression estimates'!$D22</f>
        <v>0.12388914747374072</v>
      </c>
      <c r="N75" s="19">
        <f>L74*'Progression estimates'!$C22</f>
        <v>2.1160083351707279</v>
      </c>
      <c r="O75" s="19">
        <f>L74*'Progression estimates'!$D22</f>
        <v>0.11434965411785716</v>
      </c>
      <c r="P75" s="19">
        <f>N74*'Progression estimates'!$C22</f>
        <v>1.8818591820355193</v>
      </c>
      <c r="Q75" s="19">
        <f>N74*'Progression estimates'!$D22</f>
        <v>0.10169617150724167</v>
      </c>
      <c r="R75" s="19">
        <f>P74*'Progression estimates'!$C22</f>
        <v>1.5904798628499888</v>
      </c>
      <c r="S75" s="19">
        <f>P74*'Progression estimates'!$D22</f>
        <v>8.594995547767495E-2</v>
      </c>
      <c r="T75" s="19">
        <f>R74*'Progression estimates'!$C22</f>
        <v>1.2447500976144785</v>
      </c>
      <c r="U75" s="19">
        <f>R74*'Progression estimates'!$D22</f>
        <v>6.7266626865106496E-2</v>
      </c>
      <c r="V75" s="19">
        <f>T74*'Progression estimates'!$C22</f>
        <v>0.85173610434251812</v>
      </c>
      <c r="W75" s="19">
        <f>T74*'Progression estimates'!$D22</f>
        <v>4.6028045973363234E-2</v>
      </c>
      <c r="X75" s="19">
        <f>V74*'Progression estimates'!$C22</f>
        <v>0.4262349083184731</v>
      </c>
      <c r="Y75" s="19">
        <f>V74*'Progression estimates'!$D22</f>
        <v>2.3033847990604178E-2</v>
      </c>
      <c r="Z75" s="19">
        <f>X74*'Progression estimates'!$C22</f>
        <v>0</v>
      </c>
      <c r="AA75" s="19">
        <f>X74*'Progression estimates'!$D22</f>
        <v>0</v>
      </c>
      <c r="AB75" s="19">
        <f>Z74*'Progression estimates'!$C22</f>
        <v>0</v>
      </c>
      <c r="AC75" s="19">
        <f>Z74*'Progression estimates'!$D22</f>
        <v>0</v>
      </c>
      <c r="AD75" s="19">
        <f>AB74*'Progression estimates'!$C22</f>
        <v>0</v>
      </c>
      <c r="AE75" s="19">
        <f>AB74*'Progression estimates'!$D22</f>
        <v>0</v>
      </c>
      <c r="AF75" s="19">
        <f>AD74*'Progression estimates'!$C22</f>
        <v>0</v>
      </c>
      <c r="AG75" s="19">
        <f>AD74*'Progression estimates'!$D22</f>
        <v>0</v>
      </c>
      <c r="AH75" s="19">
        <f>AF74*'Progression estimates'!$C22</f>
        <v>0</v>
      </c>
      <c r="AI75" s="19">
        <f>AF74*'Progression estimates'!$D22</f>
        <v>0</v>
      </c>
      <c r="AJ75" s="19">
        <f>AH74*'Progression estimates'!$C22</f>
        <v>0</v>
      </c>
      <c r="AK75" s="19">
        <f>AH74*'Progression estimates'!$D22</f>
        <v>0</v>
      </c>
      <c r="AL75" s="19">
        <f>AJ74*'Progression estimates'!$C22</f>
        <v>0</v>
      </c>
      <c r="AM75" s="19">
        <f>AJ74*'Progression estimates'!$D22</f>
        <v>0</v>
      </c>
      <c r="AN75" s="19">
        <f>AL74*'Progression estimates'!$C22</f>
        <v>0</v>
      </c>
      <c r="AO75" s="19">
        <f>AL74*'Progression estimates'!$D22</f>
        <v>0</v>
      </c>
      <c r="AP75" s="19">
        <f>AN74*'Progression estimates'!$C22</f>
        <v>0</v>
      </c>
      <c r="AQ75" s="19">
        <f>AN74*'Progression estimates'!$D22</f>
        <v>0</v>
      </c>
      <c r="AR75" s="18">
        <f t="shared" si="6"/>
        <v>20.246476785674542</v>
      </c>
      <c r="AS75" s="19">
        <f t="shared" si="7"/>
        <v>0.96123603908771316</v>
      </c>
      <c r="AT75" s="19">
        <f t="shared" si="4"/>
        <v>0.13288895988603197</v>
      </c>
      <c r="AU75" s="19">
        <f>AU74*'Progression estimates'!J22+AT75</f>
        <v>2.0439758741612688</v>
      </c>
      <c r="AV75" s="19">
        <f>AR74*'Progression estimates'!E22+(AS74+AU74)*'Progression estimates'!K22</f>
        <v>5.198337513116325</v>
      </c>
      <c r="AW75" s="19">
        <f>AR74*'Progression estimates'!F22+(AS74+AU74)*'Progression estimates'!L22</f>
        <v>9.9041421914530331E-2</v>
      </c>
      <c r="AX75" s="19">
        <f>C74*'Progression estimates'!$C47</f>
        <v>0.75616868199223308</v>
      </c>
      <c r="AY75" s="19">
        <f>AY74*'Progression estimates'!J22+AX75</f>
        <v>7.1756681698450047</v>
      </c>
    </row>
    <row r="76" spans="2:51" x14ac:dyDescent="0.35">
      <c r="B76" s="16">
        <v>96</v>
      </c>
      <c r="C76" s="62">
        <f t="shared" si="5"/>
        <v>1.7143953766139066</v>
      </c>
      <c r="D76" s="19">
        <f>C75*'Progression estimates'!$C23</f>
        <v>1.8045339763782968</v>
      </c>
      <c r="E76" s="19">
        <f>C75*'Progression estimates'!$D23</f>
        <v>8.7755828139488679E-2</v>
      </c>
      <c r="F76" s="19">
        <f>D75*'Progression estimates'!$C23</f>
        <v>1.8638201725214611</v>
      </c>
      <c r="G76" s="19">
        <f>D75*'Progression estimates'!$D23</f>
        <v>9.063895991084242E-2</v>
      </c>
      <c r="H76" s="19">
        <f>F75*'Progression estimates'!$C23</f>
        <v>1.8893769170484869</v>
      </c>
      <c r="I76" s="19">
        <f>F75*'Progression estimates'!$D23</f>
        <v>9.1881803387261582E-2</v>
      </c>
      <c r="J76" s="19">
        <f>H75*'Progression estimates'!$C23</f>
        <v>1.8784724033816027</v>
      </c>
      <c r="K76" s="19">
        <f>H75*'Progression estimates'!$D23</f>
        <v>9.1351508784986282E-2</v>
      </c>
      <c r="L76" s="19">
        <f>J75*'Progression estimates'!$C23</f>
        <v>1.8286001707775661</v>
      </c>
      <c r="M76" s="19">
        <f>J75*'Progression estimates'!$D23</f>
        <v>8.8926185055634141E-2</v>
      </c>
      <c r="N76" s="19">
        <f>L75*'Progression estimates'!$C23</f>
        <v>1.7375942472277184</v>
      </c>
      <c r="O76" s="19">
        <f>L75*'Progression estimates'!$D23</f>
        <v>8.4500499370987511E-2</v>
      </c>
      <c r="P76" s="19">
        <f>N75*'Progression estimates'!$C23</f>
        <v>1.6037990834490374</v>
      </c>
      <c r="Q76" s="19">
        <f>N75*'Progression estimates'!$D23</f>
        <v>7.7993941139248665E-2</v>
      </c>
      <c r="R76" s="19">
        <f>P75*'Progression estimates'!$C23</f>
        <v>1.42632898990221</v>
      </c>
      <c r="S76" s="19">
        <f>P75*'Progression estimates'!$D23</f>
        <v>6.9363438620004603E-2</v>
      </c>
      <c r="T76" s="19">
        <f>R75*'Progression estimates'!$C23</f>
        <v>1.2054820880831518</v>
      </c>
      <c r="U76" s="19">
        <f>R75*'Progression estimates'!$D23</f>
        <v>5.8623489683122462E-2</v>
      </c>
      <c r="V76" s="19">
        <f>T75*'Progression estimates'!$C23</f>
        <v>0.94344102170851274</v>
      </c>
      <c r="W76" s="19">
        <f>T75*'Progression estimates'!$D23</f>
        <v>4.5880237914367489E-2</v>
      </c>
      <c r="X76" s="19">
        <f>V75*'Progression estimates'!$C23</f>
        <v>0.64556153242882619</v>
      </c>
      <c r="Y76" s="19">
        <f>V75*'Progression estimates'!$D23</f>
        <v>3.1394137009816386E-2</v>
      </c>
      <c r="Z76" s="19">
        <f>X75*'Progression estimates'!$C23</f>
        <v>0.32305881972813522</v>
      </c>
      <c r="AA76" s="19">
        <f>X75*'Progression estimates'!$D23</f>
        <v>1.5710590453889589E-2</v>
      </c>
      <c r="AB76" s="19">
        <f>Z75*'Progression estimates'!$C23</f>
        <v>0</v>
      </c>
      <c r="AC76" s="19">
        <f>Z75*'Progression estimates'!$D23</f>
        <v>0</v>
      </c>
      <c r="AD76" s="19">
        <f>AB75*'Progression estimates'!$C23</f>
        <v>0</v>
      </c>
      <c r="AE76" s="19">
        <f>AB75*'Progression estimates'!$D23</f>
        <v>0</v>
      </c>
      <c r="AF76" s="19">
        <f>AD75*'Progression estimates'!$C23</f>
        <v>0</v>
      </c>
      <c r="AG76" s="19">
        <f>AD75*'Progression estimates'!$D23</f>
        <v>0</v>
      </c>
      <c r="AH76" s="19">
        <f>AF75*'Progression estimates'!$C23</f>
        <v>0</v>
      </c>
      <c r="AI76" s="19">
        <f>AF75*'Progression estimates'!$D23</f>
        <v>0</v>
      </c>
      <c r="AJ76" s="19">
        <f>AH75*'Progression estimates'!$C23</f>
        <v>0</v>
      </c>
      <c r="AK76" s="19">
        <f>AH75*'Progression estimates'!$D23</f>
        <v>0</v>
      </c>
      <c r="AL76" s="19">
        <f>AJ75*'Progression estimates'!$C23</f>
        <v>0</v>
      </c>
      <c r="AM76" s="19">
        <f>AJ75*'Progression estimates'!$D23</f>
        <v>0</v>
      </c>
      <c r="AN76" s="19">
        <f>AL75*'Progression estimates'!$C23</f>
        <v>0</v>
      </c>
      <c r="AO76" s="19">
        <f>AL75*'Progression estimates'!$D23</f>
        <v>0</v>
      </c>
      <c r="AP76" s="19">
        <f>AN75*'Progression estimates'!$C23</f>
        <v>0</v>
      </c>
      <c r="AQ76" s="19">
        <f>AN75*'Progression estimates'!$D23</f>
        <v>0</v>
      </c>
      <c r="AR76" s="18">
        <f t="shared" si="6"/>
        <v>17.150069422635003</v>
      </c>
      <c r="AS76" s="19">
        <f t="shared" si="7"/>
        <v>0.7462647913301611</v>
      </c>
      <c r="AT76" s="19">
        <f t="shared" si="4"/>
        <v>8.7755828139488679E-2</v>
      </c>
      <c r="AU76" s="19">
        <f>AU75*'Progression estimates'!J23+AT76</f>
        <v>1.7122978067578347</v>
      </c>
      <c r="AV76" s="19">
        <f>AR75*'Progression estimates'!E23+(AS75+AU75)*'Progression estimates'!K23</f>
        <v>4.6857999285612122</v>
      </c>
      <c r="AW76" s="19">
        <f>AR75*'Progression estimates'!F23+(AS75+AU75)*'Progression estimates'!L23</f>
        <v>8.5560874776417786E-2</v>
      </c>
      <c r="AX76" s="19">
        <f>C75*'Progression estimates'!$C48</f>
        <v>0.56755745725151574</v>
      </c>
      <c r="AY76" s="19">
        <f>AY75*'Progression estimates'!J23+AX76</f>
        <v>6.2707432501523881</v>
      </c>
    </row>
    <row r="77" spans="2:51" x14ac:dyDescent="0.35">
      <c r="B77" s="16">
        <v>102</v>
      </c>
      <c r="C77" s="62">
        <f t="shared" si="5"/>
        <v>1.2037763640075221</v>
      </c>
      <c r="D77" s="18">
        <f>C76*'Progression estimates'!$C24</f>
        <v>1.2927760662811405</v>
      </c>
      <c r="E77" s="19">
        <f>C76*'Progression estimates'!$D24</f>
        <v>5.5859090718810553E-2</v>
      </c>
      <c r="F77" s="19">
        <f>D76*'Progression estimates'!$C24</f>
        <v>1.3607469824496468</v>
      </c>
      <c r="G77" s="19">
        <f>D76*'Progression estimates'!$D24</f>
        <v>5.8796021306811989E-2</v>
      </c>
      <c r="H77" s="19">
        <f>F76*'Progression estimates'!$C24</f>
        <v>1.4054529916236278</v>
      </c>
      <c r="I77" s="19">
        <f>F76*'Progression estimates'!$D24</f>
        <v>6.0727706992569658E-2</v>
      </c>
      <c r="J77" s="19">
        <f>H76*'Progression estimates'!$C24</f>
        <v>1.4247245949581258</v>
      </c>
      <c r="K77" s="19">
        <f>H76*'Progression estimates'!$D24</f>
        <v>6.1560406689784311E-2</v>
      </c>
      <c r="L77" s="19">
        <f>J76*'Progression estimates'!$C24</f>
        <v>1.4165018159683536</v>
      </c>
      <c r="M77" s="19">
        <f>J76*'Progression estimates'!$D24</f>
        <v>6.1205111623971631E-2</v>
      </c>
      <c r="N77" s="19">
        <f>L76*'Progression estimates'!$C24</f>
        <v>1.3788946049585771</v>
      </c>
      <c r="O77" s="19">
        <f>L76*'Progression estimates'!$D24</f>
        <v>5.9580155325453861E-2</v>
      </c>
      <c r="P77" s="19">
        <f>N76*'Progression estimates'!$C24</f>
        <v>1.3102696649593659</v>
      </c>
      <c r="Q77" s="19">
        <f>N76*'Progression estimates'!$D24</f>
        <v>5.6614965259694068E-2</v>
      </c>
      <c r="R77" s="19">
        <f>P76*'Progression estimates'!$C24</f>
        <v>1.2093785940449828</v>
      </c>
      <c r="S77" s="19">
        <f>P76*'Progression estimates'!$D24</f>
        <v>5.2255599682068284E-2</v>
      </c>
      <c r="T77" s="19">
        <f>R76*'Progression estimates'!$C24</f>
        <v>1.0755535192998806</v>
      </c>
      <c r="U77" s="19">
        <f>R76*'Progression estimates'!$D24</f>
        <v>4.6473200714749689E-2</v>
      </c>
      <c r="V77" s="19">
        <f>T76*'Progression estimates'!$C24</f>
        <v>0.90901924553864377</v>
      </c>
      <c r="W77" s="19">
        <f>T76*'Progression estimates'!$D24</f>
        <v>3.9277481867184667E-2</v>
      </c>
      <c r="X77" s="19">
        <f>V76*'Progression estimates'!$C24</f>
        <v>0.71142164138445785</v>
      </c>
      <c r="Y77" s="19">
        <f>V76*'Progression estimates'!$D24</f>
        <v>3.0739558877923564E-2</v>
      </c>
      <c r="Z77" s="19">
        <f>X76*'Progression estimates'!$C24</f>
        <v>0.48679931701875612</v>
      </c>
      <c r="AA77" s="19">
        <f>X76*'Progression estimates'!$D24</f>
        <v>2.1033934584995806E-2</v>
      </c>
      <c r="AB77" s="19">
        <f>Z76*'Progression estimates'!$C24</f>
        <v>0.24360933063786647</v>
      </c>
      <c r="AC77" s="19">
        <f>Z76*'Progression estimates'!$D24</f>
        <v>1.0526026939216249E-2</v>
      </c>
      <c r="AD77" s="19">
        <f>AB76*'Progression estimates'!$C24</f>
        <v>0</v>
      </c>
      <c r="AE77" s="19">
        <f>AB76*'Progression estimates'!$D24</f>
        <v>0</v>
      </c>
      <c r="AF77" s="19">
        <f>AD76*'Progression estimates'!$C24</f>
        <v>0</v>
      </c>
      <c r="AG77" s="19">
        <f>AD76*'Progression estimates'!$D24</f>
        <v>0</v>
      </c>
      <c r="AH77" s="19">
        <f>AF76*'Progression estimates'!$C24</f>
        <v>0</v>
      </c>
      <c r="AI77" s="19">
        <f>AF76*'Progression estimates'!$D24</f>
        <v>0</v>
      </c>
      <c r="AJ77" s="19">
        <f>AH76*'Progression estimates'!$C24</f>
        <v>0</v>
      </c>
      <c r="AK77" s="19">
        <f>AH76*'Progression estimates'!$D24</f>
        <v>0</v>
      </c>
      <c r="AL77" s="19">
        <f>AJ76*'Progression estimates'!$C24</f>
        <v>0</v>
      </c>
      <c r="AM77" s="19">
        <f>AJ76*'Progression estimates'!$D24</f>
        <v>0</v>
      </c>
      <c r="AN77" s="19">
        <f>AL76*'Progression estimates'!$C24</f>
        <v>0</v>
      </c>
      <c r="AO77" s="19">
        <f>AL76*'Progression estimates'!$D24</f>
        <v>0</v>
      </c>
      <c r="AP77" s="19">
        <f>AN76*'Progression estimates'!$C24</f>
        <v>0</v>
      </c>
      <c r="AQ77" s="19">
        <f>AN76*'Progression estimates'!$D24</f>
        <v>0</v>
      </c>
      <c r="AR77" s="18">
        <f t="shared" si="6"/>
        <v>14.225148369123426</v>
      </c>
      <c r="AS77" s="19">
        <f t="shared" si="7"/>
        <v>0.55879016986442376</v>
      </c>
      <c r="AT77" s="19">
        <f t="shared" si="4"/>
        <v>5.5859090718810553E-2</v>
      </c>
      <c r="AU77" s="19">
        <f>AU76*'Progression estimates'!J24+AT77</f>
        <v>1.402844187008875</v>
      </c>
      <c r="AV77" s="19">
        <f>AR76*'Progression estimates'!E24+(AS76+AU76)*'Progression estimates'!K24</f>
        <v>4.1048898180909426</v>
      </c>
      <c r="AW77" s="19">
        <f>AR76*'Progression estimates'!F24+(AS76+AU76)*'Progression estimates'!L24</f>
        <v>7.8542808981569692E-2</v>
      </c>
      <c r="AX77" s="19">
        <f>C76*'Progression estimates'!$C49</f>
        <v>0.41475226175732405</v>
      </c>
      <c r="AY77" s="19">
        <f>AY76*'Progression estimates'!J24+AX77</f>
        <v>5.3476545100000354</v>
      </c>
    </row>
    <row r="78" spans="2:51" x14ac:dyDescent="0.35">
      <c r="B78" s="16">
        <v>108</v>
      </c>
      <c r="C78" s="62">
        <f t="shared" si="5"/>
        <v>0.82243906659370958</v>
      </c>
      <c r="D78" s="18">
        <f>C77*'Progression estimates'!$C25</f>
        <v>0.9032983146468968</v>
      </c>
      <c r="E78" s="19">
        <f>C77*'Progression estimates'!$D25</f>
        <v>3.4129652135578795E-2</v>
      </c>
      <c r="F78" s="19">
        <f>D77*'Progression estimates'!$C25</f>
        <v>0.97008254755889367</v>
      </c>
      <c r="G78" s="19">
        <f>D77*'Progression estimates'!$D25</f>
        <v>3.6652985347286296E-2</v>
      </c>
      <c r="H78" s="19">
        <f>F77*'Progression estimates'!$C25</f>
        <v>1.0210870496041204</v>
      </c>
      <c r="I78" s="19">
        <f>F77*'Progression estimates'!$D25</f>
        <v>3.858010718945698E-2</v>
      </c>
      <c r="J78" s="19">
        <f>H77*'Progression estimates'!$C25</f>
        <v>1.054633864402017</v>
      </c>
      <c r="K78" s="19">
        <f>H77*'Progression estimates'!$D25</f>
        <v>3.9847618819605947E-2</v>
      </c>
      <c r="L78" s="19">
        <f>J77*'Progression estimates'!$C25</f>
        <v>1.0690950278980689</v>
      </c>
      <c r="M78" s="19">
        <f>J77*'Progression estimates'!$D25</f>
        <v>4.0394010273672711E-2</v>
      </c>
      <c r="N78" s="19">
        <f>L77*'Progression estimates'!$C25</f>
        <v>1.0629247602094363</v>
      </c>
      <c r="O78" s="19">
        <f>L77*'Progression estimates'!$D25</f>
        <v>4.0160876782353458E-2</v>
      </c>
      <c r="P78" s="19">
        <f>N77*'Progression estimates'!$C25</f>
        <v>1.0347047923321728</v>
      </c>
      <c r="Q78" s="19">
        <f>N77*'Progression estimates'!$D25</f>
        <v>3.9094631366734911E-2</v>
      </c>
      <c r="R78" s="19">
        <f>P77*'Progression estimates'!$C25</f>
        <v>0.98320951920879673</v>
      </c>
      <c r="S78" s="19">
        <f>P77*'Progression estimates'!$D25</f>
        <v>3.7148966540586685E-2</v>
      </c>
      <c r="T78" s="19">
        <f>R77*'Progression estimates'!$C25</f>
        <v>0.90750215607659179</v>
      </c>
      <c r="U78" s="19">
        <f>R77*'Progression estimates'!$D25</f>
        <v>3.4288487421001317E-2</v>
      </c>
      <c r="V78" s="19">
        <f>T77*'Progression estimates'!$C25</f>
        <v>0.80708153968210805</v>
      </c>
      <c r="W78" s="19">
        <f>T77*'Progression estimates'!$D25</f>
        <v>3.0494258372623338E-2</v>
      </c>
      <c r="X78" s="19">
        <f>V77*'Progression estimates'!$C25</f>
        <v>0.68211636066939729</v>
      </c>
      <c r="Y78" s="19">
        <f>V77*'Progression estimates'!$D25</f>
        <v>2.5772653096041626E-2</v>
      </c>
      <c r="Z78" s="19">
        <f>X77*'Progression estimates'!$C25</f>
        <v>0.533841657703369</v>
      </c>
      <c r="AA78" s="19">
        <f>X77*'Progression estimates'!$D25</f>
        <v>2.0170335510942387E-2</v>
      </c>
      <c r="AB78" s="19">
        <f>Z77*'Progression estimates'!$C25</f>
        <v>0.36528795196676173</v>
      </c>
      <c r="AC78" s="19">
        <f>Z77*'Progression estimates'!$D25</f>
        <v>1.3801808912725644E-2</v>
      </c>
      <c r="AD78" s="19">
        <f>AB77*'Progression estimates'!$C25</f>
        <v>0.18280131125424587</v>
      </c>
      <c r="AE78" s="19">
        <f>AB77*'Progression estimates'!$D25</f>
        <v>6.9068491127141172E-3</v>
      </c>
      <c r="AF78" s="19">
        <f>AD77*'Progression estimates'!$C25</f>
        <v>0</v>
      </c>
      <c r="AG78" s="19">
        <f>AD77*'Progression estimates'!$D25</f>
        <v>0</v>
      </c>
      <c r="AH78" s="19">
        <f>AF77*'Progression estimates'!$C25</f>
        <v>0</v>
      </c>
      <c r="AI78" s="19">
        <f>AF77*'Progression estimates'!$D25</f>
        <v>0</v>
      </c>
      <c r="AJ78" s="19">
        <f>AH77*'Progression estimates'!$C25</f>
        <v>0</v>
      </c>
      <c r="AK78" s="19">
        <f>AH77*'Progression estimates'!$D25</f>
        <v>0</v>
      </c>
      <c r="AL78" s="19">
        <f>AJ77*'Progression estimates'!$C25</f>
        <v>0</v>
      </c>
      <c r="AM78" s="19">
        <f>AJ77*'Progression estimates'!$D25</f>
        <v>0</v>
      </c>
      <c r="AN78" s="19">
        <f>AL77*'Progression estimates'!$C25</f>
        <v>0</v>
      </c>
      <c r="AO78" s="19">
        <f>AL77*'Progression estimates'!$D25</f>
        <v>0</v>
      </c>
      <c r="AP78" s="19">
        <f>AN77*'Progression estimates'!$C25</f>
        <v>0</v>
      </c>
      <c r="AQ78" s="19">
        <f>AN77*'Progression estimates'!$D25</f>
        <v>0</v>
      </c>
      <c r="AR78" s="18">
        <f t="shared" si="6"/>
        <v>11.577666853212877</v>
      </c>
      <c r="AS78" s="19">
        <f t="shared" si="7"/>
        <v>0.40331358874574541</v>
      </c>
      <c r="AT78" s="19">
        <f t="shared" si="4"/>
        <v>3.4129652135578795E-2</v>
      </c>
      <c r="AU78" s="19">
        <f>AU77*'Progression estimates'!J25+AT78</f>
        <v>1.1265795566696133</v>
      </c>
      <c r="AV78" s="19">
        <f>AR77*'Progression estimates'!E25+(AS77+AU77)*'Progression estimates'!K25</f>
        <v>3.5166623107014989</v>
      </c>
      <c r="AW78" s="19">
        <f>AR77*'Progression estimates'!F25+(AS77+AU77)*'Progression estimates'!L25</f>
        <v>6.4836515996145247E-2</v>
      </c>
      <c r="AX78" s="19">
        <f>C77*'Progression estimates'!$C50</f>
        <v>0.29565629652672798</v>
      </c>
      <c r="AY78" s="19">
        <f>AY77*'Progression estimates'!J25+AX78</f>
        <v>4.4600850428060026</v>
      </c>
    </row>
    <row r="79" spans="2:51" x14ac:dyDescent="0.35">
      <c r="B79" s="16">
        <v>114</v>
      </c>
      <c r="C79" s="62">
        <f t="shared" si="5"/>
        <v>0.54462931906395118</v>
      </c>
      <c r="D79" s="18">
        <f>C78*'Progression estimates'!$C26</f>
        <v>0.61425201561947773</v>
      </c>
      <c r="E79" s="19">
        <f>C78*'Progression estimates'!$D26</f>
        <v>1.9878713238566541E-2</v>
      </c>
      <c r="F79" s="19">
        <f>D78*'Progression estimates'!$C26</f>
        <v>0.67464306234328553</v>
      </c>
      <c r="G79" s="19">
        <f>D78*'Progression estimates'!$D26</f>
        <v>2.1833116756133739E-2</v>
      </c>
      <c r="H79" s="19">
        <f>F78*'Progression estimates'!$C26</f>
        <v>0.72452195470633529</v>
      </c>
      <c r="I79" s="19">
        <f>F78*'Progression estimates'!$D26</f>
        <v>2.3447320979692418E-2</v>
      </c>
      <c r="J79" s="19">
        <f>H78*'Progression estimates'!$C26</f>
        <v>0.76261549799666795</v>
      </c>
      <c r="K79" s="19">
        <f>H78*'Progression estimates'!$D26</f>
        <v>2.4680122181892385E-2</v>
      </c>
      <c r="L79" s="19">
        <f>J78*'Progression estimates'!$C26</f>
        <v>0.78767048315510146</v>
      </c>
      <c r="M79" s="19">
        <f>J78*'Progression estimates'!$D26</f>
        <v>2.5490963420498239E-2</v>
      </c>
      <c r="N79" s="19">
        <f>L78*'Progression estimates'!$C26</f>
        <v>0.79847103870560865</v>
      </c>
      <c r="O79" s="19">
        <f>L78*'Progression estimates'!$D26</f>
        <v>2.5840496089738589E-2</v>
      </c>
      <c r="P79" s="19">
        <f>N78*'Progression estimates'!$C26</f>
        <v>0.79386267375967812</v>
      </c>
      <c r="Q79" s="19">
        <f>N78*'Progression estimates'!$D26</f>
        <v>2.5691358011345103E-2</v>
      </c>
      <c r="R79" s="19">
        <f>P78*'Progression estimates'!$C26</f>
        <v>0.77278613100603821</v>
      </c>
      <c r="S79" s="19">
        <f>P78*'Progression estimates'!$D26</f>
        <v>2.5009269000961544E-2</v>
      </c>
      <c r="T79" s="19">
        <f>R78*'Progression estimates'!$C26</f>
        <v>0.7343260473406118</v>
      </c>
      <c r="U79" s="19">
        <f>R78*'Progression estimates'!$D26</f>
        <v>2.3764605646385089E-2</v>
      </c>
      <c r="V79" s="19">
        <f>T78*'Progression estimates'!$C26</f>
        <v>0.67778276980177188</v>
      </c>
      <c r="W79" s="19">
        <f>T78*'Progression estimates'!$D26</f>
        <v>2.193472544871132E-2</v>
      </c>
      <c r="X79" s="19">
        <f>V78*'Progression estimates'!$C26</f>
        <v>0.60278199644899766</v>
      </c>
      <c r="Y79" s="19">
        <f>V78*'Progression estimates'!$D26</f>
        <v>1.9507515072125222E-2</v>
      </c>
      <c r="Z79" s="19">
        <f>X78*'Progression estimates'!$C26</f>
        <v>0.50944971663801619</v>
      </c>
      <c r="AA79" s="19">
        <f>X78*'Progression estimates'!$D26</f>
        <v>1.6487051843538107E-2</v>
      </c>
      <c r="AB79" s="19">
        <f>Z78*'Progression estimates'!$C26</f>
        <v>0.3987083391162996</v>
      </c>
      <c r="AC79" s="19">
        <f>Z78*'Progression estimates'!$D26</f>
        <v>1.2903187189585087E-2</v>
      </c>
      <c r="AD79" s="19">
        <f>AB78*'Progression estimates'!$C26</f>
        <v>0.27282125800079365</v>
      </c>
      <c r="AE79" s="19">
        <f>AB78*'Progression estimates'!$D26</f>
        <v>8.8291701374610555E-3</v>
      </c>
      <c r="AF79" s="19">
        <f>AD78*'Progression estimates'!$C26</f>
        <v>0.13652813741066377</v>
      </c>
      <c r="AG79" s="19">
        <f>AD78*'Progression estimates'!$D26</f>
        <v>4.4183879312876184E-3</v>
      </c>
      <c r="AH79" s="19">
        <f>AF78*'Progression estimates'!$C26</f>
        <v>0</v>
      </c>
      <c r="AI79" s="19">
        <f>AF78*'Progression estimates'!$D26</f>
        <v>0</v>
      </c>
      <c r="AJ79" s="19">
        <f>AH78*'Progression estimates'!$C26</f>
        <v>0</v>
      </c>
      <c r="AK79" s="19">
        <f>AH78*'Progression estimates'!$D26</f>
        <v>0</v>
      </c>
      <c r="AL79" s="19">
        <f>AJ78*'Progression estimates'!$C26</f>
        <v>0</v>
      </c>
      <c r="AM79" s="19">
        <f>AJ78*'Progression estimates'!$D26</f>
        <v>0</v>
      </c>
      <c r="AN79" s="19">
        <f>AL78*'Progression estimates'!$C26</f>
        <v>0</v>
      </c>
      <c r="AO79" s="19">
        <f>AL78*'Progression estimates'!$D26</f>
        <v>0</v>
      </c>
      <c r="AP79" s="19">
        <f>AN78*'Progression estimates'!$C26</f>
        <v>0</v>
      </c>
      <c r="AQ79" s="19">
        <f>AN78*'Progression estimates'!$D26</f>
        <v>0</v>
      </c>
      <c r="AR79" s="18">
        <f t="shared" si="6"/>
        <v>9.2612211220493492</v>
      </c>
      <c r="AS79" s="19">
        <f t="shared" si="7"/>
        <v>0.27983728970935551</v>
      </c>
      <c r="AT79" s="19">
        <f t="shared" si="4"/>
        <v>1.9878713238566541E-2</v>
      </c>
      <c r="AU79" s="19">
        <f>AU78*'Progression estimates'!J26+AT79</f>
        <v>0.88851293114639851</v>
      </c>
      <c r="AV79" s="19">
        <f>AR78*'Progression estimates'!E26+(AS78+AU78)*'Progression estimates'!K26</f>
        <v>2.942954112769157</v>
      </c>
      <c r="AW79" s="19">
        <f>AR78*'Progression estimates'!F26+(AS78+AU78)*'Progression estimates'!L26</f>
        <v>5.8195681020394227E-2</v>
      </c>
      <c r="AX79" s="19">
        <f>C78*'Progression estimates'!$C51</f>
        <v>0.20453553981706701</v>
      </c>
      <c r="AY79" s="19">
        <f>AY78*'Progression estimates'!J26+AX79</f>
        <v>3.6434249285194888</v>
      </c>
    </row>
    <row r="80" spans="2:51" x14ac:dyDescent="0.35">
      <c r="B80" s="17">
        <v>120</v>
      </c>
      <c r="C80" s="63">
        <f t="shared" si="5"/>
        <v>0.34725111850413204</v>
      </c>
      <c r="D80" s="20">
        <f>C79*'Progression estimates'!$C27</f>
        <v>0.40492826144341831</v>
      </c>
      <c r="E80" s="21">
        <f>C79*'Progression estimates'!$D27</f>
        <v>1.0913632415223064E-2</v>
      </c>
      <c r="F80" s="21">
        <f>D79*'Progression estimates'!$C27</f>
        <v>0.45669227136063262</v>
      </c>
      <c r="G80" s="21">
        <f>D79*'Progression estimates'!$D27</f>
        <v>1.23087767663747E-2</v>
      </c>
      <c r="H80" s="21">
        <f>F79*'Progression estimates'!$C27</f>
        <v>0.501592611281092</v>
      </c>
      <c r="I80" s="21">
        <f>F79*'Progression estimates'!$D27</f>
        <v>1.3518931383549851E-2</v>
      </c>
      <c r="J80" s="21">
        <f>H79*'Progression estimates'!$C27</f>
        <v>0.53867723463924344</v>
      </c>
      <c r="K80" s="21">
        <f>H79*'Progression estimates'!$D27</f>
        <v>1.4518436693811863E-2</v>
      </c>
      <c r="L80" s="21">
        <f>J79*'Progression estimates'!$C27</f>
        <v>0.5669995296697149</v>
      </c>
      <c r="M80" s="21">
        <f>J79*'Progression estimates'!$D27</f>
        <v>1.528177960303791E-2</v>
      </c>
      <c r="N80" s="21">
        <f>L79*'Progression estimates'!$C27</f>
        <v>0.58562774380650073</v>
      </c>
      <c r="O80" s="21">
        <f>L79*'Progression estimates'!$D27</f>
        <v>1.5783847502463474E-2</v>
      </c>
      <c r="P80" s="21">
        <f>N79*'Progression estimates'!$C27</f>
        <v>0.59365788472731373</v>
      </c>
      <c r="Q80" s="21">
        <f>N79*'Progression estimates'!$D27</f>
        <v>1.6000275977818088E-2</v>
      </c>
      <c r="R80" s="21">
        <f>P79*'Progression estimates'!$C27</f>
        <v>0.59023159616675736</v>
      </c>
      <c r="S80" s="21">
        <f>P79*'Progression estimates'!$D27</f>
        <v>1.5907930598502987E-2</v>
      </c>
      <c r="T80" s="21">
        <f>R79*'Progression estimates'!$C27</f>
        <v>0.57456132738809984</v>
      </c>
      <c r="U80" s="21">
        <f>R79*'Progression estimates'!$D27</f>
        <v>1.5485585285561893E-2</v>
      </c>
      <c r="V80" s="21">
        <f>T79*'Progression estimates'!$C27</f>
        <v>0.54596651203666846</v>
      </c>
      <c r="W80" s="21">
        <f>T79*'Progression estimates'!$D27</f>
        <v>1.4714897404665965E-2</v>
      </c>
      <c r="X80" s="21">
        <f>V79*'Progression estimates'!$C27</f>
        <v>0.50392696280809179</v>
      </c>
      <c r="Y80" s="21">
        <f>V79*'Progression estimates'!$D27</f>
        <v>1.358184685999197E-2</v>
      </c>
      <c r="Z80" s="21">
        <f>X79*'Progression estimates'!$C27</f>
        <v>0.44816438870935027</v>
      </c>
      <c r="AA80" s="21">
        <f>X79*'Progression estimates'!$D27</f>
        <v>1.2078933148632405E-2</v>
      </c>
      <c r="AB80" s="21">
        <f>Z79*'Progression estimates'!$C27</f>
        <v>0.37877246198501308</v>
      </c>
      <c r="AC80" s="21">
        <f>Z79*'Progression estimates'!$D27</f>
        <v>1.0208680926290714E-2</v>
      </c>
      <c r="AD80" s="21">
        <f>AB79*'Progression estimates'!$C27</f>
        <v>0.29643698737856339</v>
      </c>
      <c r="AE80" s="21">
        <f>AB79*'Progression estimates'!$D27</f>
        <v>7.9895740124274403E-3</v>
      </c>
      <c r="AF80" s="21">
        <f>AD79*'Progression estimates'!$C27</f>
        <v>0.20284078329998195</v>
      </c>
      <c r="AG80" s="21">
        <f>AD79*'Progression estimates'!$D27</f>
        <v>5.4669677534010565E-3</v>
      </c>
      <c r="AH80" s="21">
        <f>AF79*'Progression estimates'!$C27</f>
        <v>0.10150775836825021</v>
      </c>
      <c r="AI80" s="21">
        <f>AF79*'Progression estimates'!$D27</f>
        <v>2.7358385857667879E-3</v>
      </c>
      <c r="AJ80" s="21">
        <f>AH79*'Progression estimates'!$C27</f>
        <v>0</v>
      </c>
      <c r="AK80" s="21">
        <f>AH79*'Progression estimates'!$D27</f>
        <v>0</v>
      </c>
      <c r="AL80" s="21">
        <f>AJ79*'Progression estimates'!$C27</f>
        <v>0</v>
      </c>
      <c r="AM80" s="21">
        <f>AJ79*'Progression estimates'!$D27</f>
        <v>0</v>
      </c>
      <c r="AN80" s="21">
        <f>AL79*'Progression estimates'!$C27</f>
        <v>0</v>
      </c>
      <c r="AO80" s="21">
        <f>AL79*'Progression estimates'!$D27</f>
        <v>0</v>
      </c>
      <c r="AP80" s="21">
        <f>AN79*'Progression estimates'!$C27</f>
        <v>0</v>
      </c>
      <c r="AQ80" s="21">
        <f>AN79*'Progression estimates'!$D27</f>
        <v>0</v>
      </c>
      <c r="AR80" s="20">
        <f t="shared" si="6"/>
        <v>7.290584315068692</v>
      </c>
      <c r="AS80" s="21">
        <f t="shared" si="7"/>
        <v>0.1855823025022971</v>
      </c>
      <c r="AT80" s="21">
        <f t="shared" si="4"/>
        <v>1.0913632415223064E-2</v>
      </c>
      <c r="AU80" s="21">
        <f>AU79*'Progression estimates'!J27+AT80</f>
        <v>0.68932165613461072</v>
      </c>
      <c r="AV80" s="21">
        <f>AR79*'Progression estimates'!E27+(AS79+AU79)*'Progression estimates'!K27</f>
        <v>2.4199544509447679</v>
      </c>
      <c r="AW80" s="21">
        <f>AR79*'Progression estimates'!F27+(AS79+AU79)*'Progression estimates'!L27</f>
        <v>4.6305796587211553E-2</v>
      </c>
      <c r="AX80" s="21">
        <f>C79*'Progression estimates'!$C52</f>
        <v>0.1372829817826258</v>
      </c>
      <c r="AY80" s="21">
        <f>AY79*'Progression estimates'!J27+AX80</f>
        <v>2.9191543746251867</v>
      </c>
    </row>
    <row r="81" spans="2:207" x14ac:dyDescent="0.35">
      <c r="GX81" s="38"/>
      <c r="GY81" s="38"/>
    </row>
    <row r="82" spans="2:207" x14ac:dyDescent="0.35">
      <c r="B82" s="1" t="s">
        <v>78</v>
      </c>
      <c r="F82" s="22"/>
      <c r="G82" s="22"/>
      <c r="H82" s="23"/>
      <c r="I82" s="23"/>
      <c r="J82" s="23"/>
      <c r="GX82" s="38"/>
      <c r="GY82" s="38"/>
    </row>
    <row r="83" spans="2:207" x14ac:dyDescent="0.35">
      <c r="GX83" s="38"/>
      <c r="GY83" s="38"/>
    </row>
    <row r="84" spans="2:207" ht="15" customHeight="1" x14ac:dyDescent="0.35">
      <c r="B84" s="167" t="s">
        <v>46</v>
      </c>
      <c r="C84" s="184" t="s">
        <v>55</v>
      </c>
      <c r="D84" s="186" t="s">
        <v>56</v>
      </c>
      <c r="E84" s="169"/>
      <c r="F84" s="169" t="s">
        <v>57</v>
      </c>
      <c r="G84" s="169"/>
      <c r="H84" s="169" t="s">
        <v>58</v>
      </c>
      <c r="I84" s="169"/>
      <c r="J84" s="169" t="s">
        <v>59</v>
      </c>
      <c r="K84" s="169"/>
      <c r="L84" s="169" t="s">
        <v>60</v>
      </c>
      <c r="M84" s="169"/>
      <c r="N84" s="169" t="s">
        <v>61</v>
      </c>
      <c r="O84" s="169"/>
      <c r="P84" s="169" t="s">
        <v>62</v>
      </c>
      <c r="Q84" s="169"/>
      <c r="R84" s="169" t="s">
        <v>63</v>
      </c>
      <c r="S84" s="169"/>
      <c r="T84" s="169" t="s">
        <v>64</v>
      </c>
      <c r="U84" s="169"/>
      <c r="V84" s="169" t="s">
        <v>65</v>
      </c>
      <c r="W84" s="169"/>
      <c r="X84" s="169" t="s">
        <v>66</v>
      </c>
      <c r="Y84" s="169"/>
      <c r="Z84" s="169" t="s">
        <v>67</v>
      </c>
      <c r="AA84" s="169"/>
      <c r="AB84" s="169" t="s">
        <v>68</v>
      </c>
      <c r="AC84" s="169"/>
      <c r="AD84" s="169" t="s">
        <v>69</v>
      </c>
      <c r="AE84" s="169"/>
      <c r="AF84" s="169" t="s">
        <v>70</v>
      </c>
      <c r="AG84" s="169"/>
      <c r="AH84" s="169" t="s">
        <v>71</v>
      </c>
      <c r="AI84" s="169"/>
      <c r="AJ84" s="169" t="s">
        <v>72</v>
      </c>
      <c r="AK84" s="169"/>
      <c r="AL84" s="169" t="s">
        <v>73</v>
      </c>
      <c r="AM84" s="169"/>
      <c r="AN84" s="169" t="s">
        <v>74</v>
      </c>
      <c r="AO84" s="169"/>
      <c r="AP84" s="169" t="s">
        <v>75</v>
      </c>
      <c r="AQ84" s="169"/>
      <c r="AR84" s="65" t="s">
        <v>76</v>
      </c>
      <c r="AS84" s="171" t="s">
        <v>80</v>
      </c>
      <c r="AT84" s="171"/>
      <c r="AU84" s="187" t="s">
        <v>15</v>
      </c>
      <c r="AV84" s="187"/>
      <c r="AW84" s="169" t="s">
        <v>11</v>
      </c>
      <c r="AX84" s="169"/>
      <c r="AY84" s="187" t="s">
        <v>136</v>
      </c>
      <c r="AZ84" s="187"/>
    </row>
    <row r="85" spans="2:207" x14ac:dyDescent="0.35">
      <c r="B85" s="168"/>
      <c r="C85" s="185"/>
      <c r="D85" s="43" t="s">
        <v>53</v>
      </c>
      <c r="E85" s="3" t="s">
        <v>54</v>
      </c>
      <c r="F85" s="44" t="s">
        <v>53</v>
      </c>
      <c r="G85" s="3" t="s">
        <v>54</v>
      </c>
      <c r="H85" s="44" t="s">
        <v>53</v>
      </c>
      <c r="I85" s="3" t="s">
        <v>54</v>
      </c>
      <c r="J85" s="44" t="s">
        <v>53</v>
      </c>
      <c r="K85" s="3" t="s">
        <v>54</v>
      </c>
      <c r="L85" s="44" t="s">
        <v>53</v>
      </c>
      <c r="M85" s="3" t="s">
        <v>54</v>
      </c>
      <c r="N85" s="44" t="s">
        <v>53</v>
      </c>
      <c r="O85" s="3" t="s">
        <v>54</v>
      </c>
      <c r="P85" s="44" t="s">
        <v>53</v>
      </c>
      <c r="Q85" s="3" t="s">
        <v>54</v>
      </c>
      <c r="R85" s="44" t="s">
        <v>53</v>
      </c>
      <c r="S85" s="3" t="s">
        <v>54</v>
      </c>
      <c r="T85" s="44" t="s">
        <v>53</v>
      </c>
      <c r="U85" s="3" t="s">
        <v>54</v>
      </c>
      <c r="V85" s="44" t="s">
        <v>53</v>
      </c>
      <c r="W85" s="3" t="s">
        <v>54</v>
      </c>
      <c r="X85" s="44" t="s">
        <v>53</v>
      </c>
      <c r="Y85" s="3" t="s">
        <v>54</v>
      </c>
      <c r="Z85" s="44" t="s">
        <v>53</v>
      </c>
      <c r="AA85" s="3" t="s">
        <v>54</v>
      </c>
      <c r="AB85" s="44" t="s">
        <v>53</v>
      </c>
      <c r="AC85" s="3" t="s">
        <v>54</v>
      </c>
      <c r="AD85" s="44" t="s">
        <v>53</v>
      </c>
      <c r="AE85" s="3" t="s">
        <v>54</v>
      </c>
      <c r="AF85" s="44" t="s">
        <v>53</v>
      </c>
      <c r="AG85" s="3" t="s">
        <v>54</v>
      </c>
      <c r="AH85" s="44" t="s">
        <v>53</v>
      </c>
      <c r="AI85" s="3" t="s">
        <v>54</v>
      </c>
      <c r="AJ85" s="44" t="s">
        <v>53</v>
      </c>
      <c r="AK85" s="3" t="s">
        <v>54</v>
      </c>
      <c r="AL85" s="44" t="s">
        <v>53</v>
      </c>
      <c r="AM85" s="3" t="s">
        <v>54</v>
      </c>
      <c r="AN85" s="44" t="s">
        <v>53</v>
      </c>
      <c r="AO85" s="3" t="s">
        <v>54</v>
      </c>
      <c r="AP85" s="44" t="s">
        <v>53</v>
      </c>
      <c r="AQ85" s="3" t="s">
        <v>54</v>
      </c>
      <c r="AR85" s="64" t="s">
        <v>12</v>
      </c>
      <c r="AS85" s="66" t="s">
        <v>12</v>
      </c>
      <c r="AT85" s="68" t="s">
        <v>13</v>
      </c>
      <c r="AU85" s="66" t="s">
        <v>12</v>
      </c>
      <c r="AV85" s="59" t="s">
        <v>13</v>
      </c>
      <c r="AW85" s="140" t="s">
        <v>132</v>
      </c>
      <c r="AX85" s="140" t="s">
        <v>133</v>
      </c>
      <c r="AY85" s="66" t="s">
        <v>12</v>
      </c>
      <c r="AZ85" s="141" t="s">
        <v>13</v>
      </c>
      <c r="BD85" s="151"/>
    </row>
    <row r="86" spans="2:207" x14ac:dyDescent="0.35">
      <c r="B86" s="45">
        <v>0</v>
      </c>
      <c r="C86" s="60"/>
      <c r="D86" s="47"/>
      <c r="E86" s="47"/>
      <c r="F86" s="47"/>
      <c r="G86" s="47"/>
      <c r="H86" s="47"/>
      <c r="I86" s="47"/>
      <c r="J86" s="47"/>
      <c r="K86" s="47"/>
      <c r="L86" s="47"/>
      <c r="M86" s="47"/>
      <c r="N86" s="47"/>
      <c r="O86" s="47"/>
      <c r="P86" s="47"/>
      <c r="Q86" s="47"/>
      <c r="R86" s="47"/>
      <c r="S86" s="47"/>
      <c r="T86" s="47"/>
      <c r="U86" s="47"/>
      <c r="V86" s="47"/>
      <c r="W86" s="47"/>
      <c r="X86" s="47"/>
      <c r="Y86" s="47"/>
      <c r="Z86" s="47"/>
      <c r="AA86" s="47"/>
      <c r="AB86" s="47"/>
      <c r="AC86" s="47"/>
      <c r="AD86" s="47"/>
      <c r="AE86" s="47"/>
      <c r="AF86" s="47"/>
      <c r="AG86" s="47"/>
      <c r="AH86" s="47"/>
      <c r="AI86" s="47"/>
      <c r="AJ86" s="47"/>
      <c r="AK86" s="47"/>
      <c r="AL86" s="47"/>
      <c r="AM86" s="47"/>
      <c r="AN86" s="47"/>
      <c r="AO86" s="47"/>
      <c r="AP86" s="47"/>
      <c r="AQ86" s="47"/>
      <c r="AR86" s="46"/>
      <c r="AS86" s="47"/>
      <c r="AT86" s="47"/>
      <c r="AU86" s="47"/>
      <c r="AV86" s="47"/>
      <c r="AW86" s="47"/>
      <c r="AX86" s="47"/>
      <c r="AY86" s="47"/>
      <c r="AZ86" s="47"/>
      <c r="BD86" s="151"/>
    </row>
    <row r="87" spans="2:207" x14ac:dyDescent="0.35">
      <c r="B87" s="51">
        <v>6</v>
      </c>
      <c r="C87" s="61"/>
      <c r="D87" s="19"/>
      <c r="E87" s="19"/>
      <c r="F87" s="19"/>
      <c r="G87" s="19"/>
      <c r="H87" s="19"/>
      <c r="I87" s="19"/>
      <c r="J87" s="19"/>
      <c r="K87" s="19"/>
      <c r="L87" s="19"/>
      <c r="M87" s="19"/>
      <c r="N87" s="19"/>
      <c r="O87" s="19"/>
      <c r="P87" s="19"/>
      <c r="Q87" s="19"/>
      <c r="R87" s="19"/>
      <c r="S87" s="19"/>
      <c r="T87" s="19"/>
      <c r="U87" s="19"/>
      <c r="V87" s="19"/>
      <c r="W87" s="19"/>
      <c r="X87" s="19"/>
      <c r="Y87" s="19"/>
      <c r="Z87" s="19"/>
      <c r="AA87" s="19"/>
      <c r="AB87" s="19"/>
      <c r="AC87" s="19"/>
      <c r="AD87" s="19"/>
      <c r="AE87" s="19"/>
      <c r="AF87" s="19"/>
      <c r="AG87" s="19"/>
      <c r="AH87" s="19"/>
      <c r="AI87" s="19"/>
      <c r="AJ87" s="19"/>
      <c r="AK87" s="19"/>
      <c r="AL87" s="19"/>
      <c r="AM87" s="19"/>
      <c r="AN87" s="19"/>
      <c r="AO87" s="19"/>
      <c r="AP87" s="19"/>
      <c r="AQ87" s="19"/>
      <c r="AR87" s="18"/>
      <c r="AS87" s="19"/>
      <c r="AT87" s="19"/>
      <c r="AU87" s="19"/>
      <c r="AV87" s="19"/>
      <c r="AW87" s="19"/>
      <c r="AX87" s="19"/>
      <c r="AY87" s="19"/>
      <c r="AZ87" s="19"/>
    </row>
    <row r="88" spans="2:207" x14ac:dyDescent="0.35">
      <c r="B88" s="51">
        <v>12</v>
      </c>
      <c r="C88" s="62"/>
      <c r="D88" s="19"/>
      <c r="E88" s="19"/>
      <c r="F88" s="19"/>
      <c r="G88" s="19"/>
      <c r="H88" s="19"/>
      <c r="I88" s="19"/>
      <c r="J88" s="19"/>
      <c r="K88" s="19"/>
      <c r="L88" s="19"/>
      <c r="M88" s="19"/>
      <c r="N88" s="19"/>
      <c r="O88" s="19"/>
      <c r="P88" s="19"/>
      <c r="Q88" s="19"/>
      <c r="R88" s="19"/>
      <c r="S88" s="19"/>
      <c r="T88" s="19"/>
      <c r="U88" s="19"/>
      <c r="V88" s="19"/>
      <c r="W88" s="19"/>
      <c r="X88" s="19"/>
      <c r="Y88" s="19"/>
      <c r="Z88" s="19"/>
      <c r="AA88" s="19"/>
      <c r="AB88" s="19"/>
      <c r="AC88" s="19"/>
      <c r="AD88" s="19"/>
      <c r="AE88" s="19"/>
      <c r="AF88" s="19"/>
      <c r="AG88" s="19"/>
      <c r="AH88" s="19"/>
      <c r="AI88" s="19"/>
      <c r="AJ88" s="19"/>
      <c r="AK88" s="19"/>
      <c r="AL88" s="19"/>
      <c r="AM88" s="19"/>
      <c r="AN88" s="19"/>
      <c r="AO88" s="19"/>
      <c r="AP88" s="19"/>
      <c r="AQ88" s="19"/>
      <c r="AR88" s="18">
        <f>D88+F88+H88+J88+L88+N88+P88+R88+T88+V88+X88+Z88+AB88+AD88+AF88+AH88+AJ88+AL88+AN88+AP88</f>
        <v>0</v>
      </c>
      <c r="AS88" s="19">
        <f>G88+I88+K88+M88+O88+Q88+S88+U88+W88+Y88+AA88+AC88+AE88+AG88+AI88+AK88+AM88+AO88+AQ88</f>
        <v>0</v>
      </c>
      <c r="AT88" s="19">
        <f>AT87*'Progression estimates'!J9+AS88</f>
        <v>0</v>
      </c>
      <c r="AU88" s="19">
        <f>E88</f>
        <v>0</v>
      </c>
      <c r="AV88" s="19">
        <f>AV87*'Progression estimates'!J9+AU88</f>
        <v>0</v>
      </c>
      <c r="AW88" s="19">
        <f>AR87*'Progression estimates'!E9+(AT87+AV87)*'Progression estimates'!K9</f>
        <v>0</v>
      </c>
      <c r="AX88" s="19">
        <f>AR87*'Progression estimates'!F9+(AT87+AV87)*'Progression estimates'!L9</f>
        <v>0</v>
      </c>
      <c r="AY88" s="19">
        <f>C87*'Progression estimates'!$C34</f>
        <v>0</v>
      </c>
      <c r="AZ88" s="19">
        <f>AZ87*'Progression estimates'!J9+AY88</f>
        <v>0</v>
      </c>
    </row>
    <row r="89" spans="2:207" x14ac:dyDescent="0.35">
      <c r="B89" s="51">
        <v>18</v>
      </c>
      <c r="C89" s="62"/>
      <c r="D89" s="19"/>
      <c r="E89" s="19"/>
      <c r="F89" s="19"/>
      <c r="G89" s="19"/>
      <c r="H89" s="19"/>
      <c r="I89" s="19"/>
      <c r="J89" s="19"/>
      <c r="K89" s="19"/>
      <c r="L89" s="19"/>
      <c r="M89" s="19"/>
      <c r="N89" s="19"/>
      <c r="O89" s="19"/>
      <c r="P89" s="19"/>
      <c r="Q89" s="19"/>
      <c r="R89" s="19"/>
      <c r="S89" s="19"/>
      <c r="T89" s="19"/>
      <c r="U89" s="19"/>
      <c r="V89" s="19"/>
      <c r="W89" s="19"/>
      <c r="X89" s="19"/>
      <c r="Y89" s="19"/>
      <c r="Z89" s="19"/>
      <c r="AA89" s="19"/>
      <c r="AB89" s="19"/>
      <c r="AC89" s="19"/>
      <c r="AD89" s="19"/>
      <c r="AE89" s="19"/>
      <c r="AF89" s="19"/>
      <c r="AG89" s="19"/>
      <c r="AH89" s="19"/>
      <c r="AI89" s="19"/>
      <c r="AJ89" s="19"/>
      <c r="AK89" s="19"/>
      <c r="AL89" s="19"/>
      <c r="AM89" s="19"/>
      <c r="AN89" s="19"/>
      <c r="AO89" s="19"/>
      <c r="AP89" s="19"/>
      <c r="AQ89" s="19"/>
      <c r="AR89" s="18">
        <f t="shared" ref="AR89:AR106" si="8">D89+F89+H89+J89+L89+N89+P89+R89+T89+V89+X89+Z89+AB89+AD89+AF89+AH89+AJ89+AL89+AN89+AP89</f>
        <v>0</v>
      </c>
      <c r="AS89" s="19">
        <f t="shared" ref="AS89:AS106" si="9">G89+I89+K89+M89+O89+Q89+S89+U89+W89+Y89+AA89+AC89+AE89+AG89+AI89+AK89+AM89+AO89+AQ89</f>
        <v>0</v>
      </c>
      <c r="AT89" s="19">
        <f>AT88*'Progression estimates'!J10+AS89</f>
        <v>0</v>
      </c>
      <c r="AU89" s="19">
        <f t="shared" ref="AU89:AU106" si="10">E89</f>
        <v>0</v>
      </c>
      <c r="AV89" s="19">
        <f>AV88*'Progression estimates'!J10+AU89</f>
        <v>0</v>
      </c>
      <c r="AW89" s="19">
        <f>AR88*'Progression estimates'!E10+(AT88+AV88)*'Progression estimates'!K10</f>
        <v>0</v>
      </c>
      <c r="AX89" s="19">
        <f>AR88*'Progression estimates'!F10+(AT88+AV88)*'Progression estimates'!L10</f>
        <v>0</v>
      </c>
      <c r="AY89" s="19">
        <f>C88*'Progression estimates'!$C35</f>
        <v>0</v>
      </c>
      <c r="AZ89" s="19">
        <f>AZ88*'Progression estimates'!J10+AY89</f>
        <v>0</v>
      </c>
    </row>
    <row r="90" spans="2:207" x14ac:dyDescent="0.35">
      <c r="B90" s="148">
        <v>24</v>
      </c>
      <c r="C90" s="62">
        <f>AS64</f>
        <v>0</v>
      </c>
      <c r="D90" s="19">
        <f>C89*'Progression estimates'!$C11</f>
        <v>0</v>
      </c>
      <c r="E90" s="19">
        <f>C89*'Progression estimates'!$D11</f>
        <v>0</v>
      </c>
      <c r="F90" s="19"/>
      <c r="G90" s="19"/>
      <c r="H90" s="19"/>
      <c r="I90" s="19"/>
      <c r="J90" s="19"/>
      <c r="K90" s="19"/>
      <c r="L90" s="19"/>
      <c r="M90" s="19"/>
      <c r="N90" s="19"/>
      <c r="O90" s="19"/>
      <c r="P90" s="19"/>
      <c r="Q90" s="19"/>
      <c r="R90" s="19"/>
      <c r="S90" s="19"/>
      <c r="T90" s="19"/>
      <c r="U90" s="19"/>
      <c r="V90" s="19"/>
      <c r="W90" s="19"/>
      <c r="X90" s="19"/>
      <c r="Y90" s="19"/>
      <c r="Z90" s="19"/>
      <c r="AA90" s="19"/>
      <c r="AB90" s="19"/>
      <c r="AC90" s="19"/>
      <c r="AD90" s="19"/>
      <c r="AE90" s="19"/>
      <c r="AF90" s="19"/>
      <c r="AG90" s="19"/>
      <c r="AH90" s="19"/>
      <c r="AI90" s="19"/>
      <c r="AJ90" s="19"/>
      <c r="AK90" s="19"/>
      <c r="AL90" s="19"/>
      <c r="AM90" s="19"/>
      <c r="AN90" s="19"/>
      <c r="AO90" s="19"/>
      <c r="AP90" s="19"/>
      <c r="AQ90" s="19"/>
      <c r="AR90" s="18">
        <f t="shared" si="8"/>
        <v>0</v>
      </c>
      <c r="AS90" s="19">
        <f t="shared" si="9"/>
        <v>0</v>
      </c>
      <c r="AT90" s="19">
        <f>AT89*'Progression estimates'!J11+AS90</f>
        <v>0</v>
      </c>
      <c r="AU90" s="19">
        <f t="shared" si="10"/>
        <v>0</v>
      </c>
      <c r="AV90" s="19">
        <f>AV89*'Progression estimates'!J11+AU90</f>
        <v>0</v>
      </c>
      <c r="AW90" s="19">
        <f>AR89*'Progression estimates'!E11+(AT89+AV89)*'Progression estimates'!K11</f>
        <v>0</v>
      </c>
      <c r="AX90" s="19">
        <f>AR89*'Progression estimates'!F11+(AT89+AV89)*'Progression estimates'!L11</f>
        <v>0</v>
      </c>
      <c r="AY90" s="19">
        <f>C89*'Progression estimates'!$C36</f>
        <v>0</v>
      </c>
      <c r="AZ90" s="19">
        <f>AZ89*'Progression estimates'!J11+AY90</f>
        <v>0</v>
      </c>
    </row>
    <row r="91" spans="2:207" x14ac:dyDescent="0.35">
      <c r="B91" s="51">
        <v>30</v>
      </c>
      <c r="C91" s="62">
        <f t="shared" ref="C91:C106" si="11">AS65</f>
        <v>0</v>
      </c>
      <c r="D91" s="19">
        <f>C90*'Progression estimates'!$C12</f>
        <v>0</v>
      </c>
      <c r="E91" s="19">
        <f>C90*'Progression estimates'!$D12</f>
        <v>0</v>
      </c>
      <c r="F91" s="19">
        <f>D90*'Progression estimates'!$C12</f>
        <v>0</v>
      </c>
      <c r="G91" s="19">
        <f>D90*'Progression estimates'!$D12</f>
        <v>0</v>
      </c>
      <c r="H91" s="19">
        <f>F90*'Progression estimates'!$C12</f>
        <v>0</v>
      </c>
      <c r="I91" s="19">
        <f>F90*'Progression estimates'!$D12</f>
        <v>0</v>
      </c>
      <c r="J91" s="19">
        <f>H90*'Progression estimates'!$C12</f>
        <v>0</v>
      </c>
      <c r="K91" s="19">
        <f>H90*'Progression estimates'!$D12</f>
        <v>0</v>
      </c>
      <c r="L91" s="19">
        <f>J90*'Progression estimates'!$C12</f>
        <v>0</v>
      </c>
      <c r="M91" s="19">
        <f>J90*'Progression estimates'!$D12</f>
        <v>0</v>
      </c>
      <c r="N91" s="19">
        <f>L90*'Progression estimates'!$C12</f>
        <v>0</v>
      </c>
      <c r="O91" s="19">
        <f>L90*'Progression estimates'!$D12</f>
        <v>0</v>
      </c>
      <c r="P91" s="19">
        <f>N90*'Progression estimates'!$C12</f>
        <v>0</v>
      </c>
      <c r="Q91" s="19">
        <f>N90*'Progression estimates'!$D12</f>
        <v>0</v>
      </c>
      <c r="R91" s="19">
        <f>P90*'Progression estimates'!$C12</f>
        <v>0</v>
      </c>
      <c r="S91" s="19">
        <f>P90*'Progression estimates'!$D12</f>
        <v>0</v>
      </c>
      <c r="T91" s="19">
        <f>R90*'Progression estimates'!$C12</f>
        <v>0</v>
      </c>
      <c r="U91" s="19">
        <f>R90*'Progression estimates'!$D12</f>
        <v>0</v>
      </c>
      <c r="V91" s="19">
        <f>T90*'Progression estimates'!$C12</f>
        <v>0</v>
      </c>
      <c r="W91" s="19">
        <f>T90*'Progression estimates'!$D12</f>
        <v>0</v>
      </c>
      <c r="X91" s="19">
        <f>V90*'Progression estimates'!$C12</f>
        <v>0</v>
      </c>
      <c r="Y91" s="19">
        <f>V90*'Progression estimates'!$D12</f>
        <v>0</v>
      </c>
      <c r="Z91" s="19">
        <f>X90*'Progression estimates'!$C12</f>
        <v>0</v>
      </c>
      <c r="AA91" s="19">
        <f>X90*'Progression estimates'!$D12</f>
        <v>0</v>
      </c>
      <c r="AB91" s="19">
        <f>Z90*'Progression estimates'!$C12</f>
        <v>0</v>
      </c>
      <c r="AC91" s="19">
        <f>Z90*'Progression estimates'!$D12</f>
        <v>0</v>
      </c>
      <c r="AD91" s="19">
        <f>AB90*'Progression estimates'!$C12</f>
        <v>0</v>
      </c>
      <c r="AE91" s="19">
        <f>AB90*'Progression estimates'!$D12</f>
        <v>0</v>
      </c>
      <c r="AF91" s="19">
        <f>AD90*'Progression estimates'!$C12</f>
        <v>0</v>
      </c>
      <c r="AG91" s="19">
        <f>AD90*'Progression estimates'!$D12</f>
        <v>0</v>
      </c>
      <c r="AH91" s="19">
        <f>AF90*'Progression estimates'!$C12</f>
        <v>0</v>
      </c>
      <c r="AI91" s="19">
        <f>AF90*'Progression estimates'!$D12</f>
        <v>0</v>
      </c>
      <c r="AJ91" s="19">
        <f>AH90*'Progression estimates'!$C12</f>
        <v>0</v>
      </c>
      <c r="AK91" s="19">
        <f>AH90*'Progression estimates'!$D12</f>
        <v>0</v>
      </c>
      <c r="AL91" s="19">
        <f>AJ90*'Progression estimates'!$C12</f>
        <v>0</v>
      </c>
      <c r="AM91" s="19">
        <f>AJ90*'Progression estimates'!$D12</f>
        <v>0</v>
      </c>
      <c r="AN91" s="19">
        <f>AL90*'Progression estimates'!$C12</f>
        <v>0</v>
      </c>
      <c r="AO91" s="19">
        <f>AL90*'Progression estimates'!$D12</f>
        <v>0</v>
      </c>
      <c r="AP91" s="19">
        <f>AN90*'Progression estimates'!$C12</f>
        <v>0</v>
      </c>
      <c r="AQ91" s="19">
        <f>AN90*'Progression estimates'!$D12</f>
        <v>0</v>
      </c>
      <c r="AR91" s="18">
        <f t="shared" si="8"/>
        <v>0</v>
      </c>
      <c r="AS91" s="19">
        <f t="shared" si="9"/>
        <v>0</v>
      </c>
      <c r="AT91" s="19">
        <f>AT90*'Progression estimates'!J12+AS91</f>
        <v>0</v>
      </c>
      <c r="AU91" s="19">
        <f t="shared" si="10"/>
        <v>0</v>
      </c>
      <c r="AV91" s="19">
        <f>AV90*'Progression estimates'!J12+AU91</f>
        <v>0</v>
      </c>
      <c r="AW91" s="19">
        <f>AR90*'Progression estimates'!E12+(AT90+AV90)*'Progression estimates'!K12</f>
        <v>0</v>
      </c>
      <c r="AX91" s="19">
        <f>AR90*'Progression estimates'!F12+(AT90+AV90)*'Progression estimates'!L12</f>
        <v>0</v>
      </c>
      <c r="AY91" s="19">
        <f>C90*'Progression estimates'!$C37</f>
        <v>0</v>
      </c>
      <c r="AZ91" s="19">
        <f>AZ90*'Progression estimates'!J12+AY91</f>
        <v>0</v>
      </c>
    </row>
    <row r="92" spans="2:207" x14ac:dyDescent="0.35">
      <c r="B92" s="16">
        <v>36</v>
      </c>
      <c r="C92" s="62">
        <f>AS66</f>
        <v>0.38207186334260018</v>
      </c>
      <c r="D92" s="19">
        <f>C91*'Progression estimates'!$C13</f>
        <v>0</v>
      </c>
      <c r="E92" s="19">
        <f>C91*'Progression estimates'!$D13</f>
        <v>0</v>
      </c>
      <c r="F92" s="19">
        <f>D91*'Progression estimates'!$C13</f>
        <v>0</v>
      </c>
      <c r="G92" s="19">
        <f>D91*'Progression estimates'!$D13</f>
        <v>0</v>
      </c>
      <c r="H92" s="19">
        <f>F91*'Progression estimates'!$C13</f>
        <v>0</v>
      </c>
      <c r="I92" s="19">
        <f>F91*'Progression estimates'!$D13</f>
        <v>0</v>
      </c>
      <c r="J92" s="19">
        <f>H91*'Progression estimates'!$C13</f>
        <v>0</v>
      </c>
      <c r="K92" s="19">
        <f>H91*'Progression estimates'!$D13</f>
        <v>0</v>
      </c>
      <c r="L92" s="19">
        <f>J91*'Progression estimates'!$C13</f>
        <v>0</v>
      </c>
      <c r="M92" s="19">
        <f>J91*'Progression estimates'!$D13</f>
        <v>0</v>
      </c>
      <c r="N92" s="19">
        <f>L91*'Progression estimates'!$C13</f>
        <v>0</v>
      </c>
      <c r="O92" s="19">
        <f>L91*'Progression estimates'!$D13</f>
        <v>0</v>
      </c>
      <c r="P92" s="19">
        <f>N91*'Progression estimates'!$C13</f>
        <v>0</v>
      </c>
      <c r="Q92" s="19">
        <f>N91*'Progression estimates'!$D13</f>
        <v>0</v>
      </c>
      <c r="R92" s="19">
        <f>P91*'Progression estimates'!$C13</f>
        <v>0</v>
      </c>
      <c r="S92" s="19">
        <f>P91*'Progression estimates'!$D13</f>
        <v>0</v>
      </c>
      <c r="T92" s="19">
        <f>R91*'Progression estimates'!$C13</f>
        <v>0</v>
      </c>
      <c r="U92" s="19">
        <f>R91*'Progression estimates'!$D13</f>
        <v>0</v>
      </c>
      <c r="V92" s="19">
        <f>T91*'Progression estimates'!$C13</f>
        <v>0</v>
      </c>
      <c r="W92" s="19">
        <f>T91*'Progression estimates'!$D13</f>
        <v>0</v>
      </c>
      <c r="X92" s="19">
        <f>V91*'Progression estimates'!$C13</f>
        <v>0</v>
      </c>
      <c r="Y92" s="19">
        <f>V91*'Progression estimates'!$D13</f>
        <v>0</v>
      </c>
      <c r="Z92" s="19">
        <f>X91*'Progression estimates'!$C13</f>
        <v>0</v>
      </c>
      <c r="AA92" s="19">
        <f>X91*'Progression estimates'!$D13</f>
        <v>0</v>
      </c>
      <c r="AB92" s="19">
        <f>Z91*'Progression estimates'!$C13</f>
        <v>0</v>
      </c>
      <c r="AC92" s="19">
        <f>Z91*'Progression estimates'!$D13</f>
        <v>0</v>
      </c>
      <c r="AD92" s="19">
        <f>AB91*'Progression estimates'!$C13</f>
        <v>0</v>
      </c>
      <c r="AE92" s="19">
        <f>AB91*'Progression estimates'!$D13</f>
        <v>0</v>
      </c>
      <c r="AF92" s="19">
        <f>AD91*'Progression estimates'!$C13</f>
        <v>0</v>
      </c>
      <c r="AG92" s="19">
        <f>AD91*'Progression estimates'!$D13</f>
        <v>0</v>
      </c>
      <c r="AH92" s="19">
        <f>AF91*'Progression estimates'!$C13</f>
        <v>0</v>
      </c>
      <c r="AI92" s="19">
        <f>AF91*'Progression estimates'!$D13</f>
        <v>0</v>
      </c>
      <c r="AJ92" s="19">
        <f>AH91*'Progression estimates'!$C13</f>
        <v>0</v>
      </c>
      <c r="AK92" s="19">
        <f>AH91*'Progression estimates'!$D13</f>
        <v>0</v>
      </c>
      <c r="AL92" s="19">
        <f>AJ91*'Progression estimates'!$C13</f>
        <v>0</v>
      </c>
      <c r="AM92" s="19">
        <f>AJ91*'Progression estimates'!$D13</f>
        <v>0</v>
      </c>
      <c r="AN92" s="19">
        <f>AL91*'Progression estimates'!$C13</f>
        <v>0</v>
      </c>
      <c r="AO92" s="19">
        <f>AL91*'Progression estimates'!$D13</f>
        <v>0</v>
      </c>
      <c r="AP92" s="19">
        <f>AN91*'Progression estimates'!$C13</f>
        <v>0</v>
      </c>
      <c r="AQ92" s="19">
        <f>AN91*'Progression estimates'!$D13</f>
        <v>0</v>
      </c>
      <c r="AR92" s="18">
        <f t="shared" si="8"/>
        <v>0</v>
      </c>
      <c r="AS92" s="19">
        <f t="shared" si="9"/>
        <v>0</v>
      </c>
      <c r="AT92" s="19">
        <f>AT91*'Progression estimates'!J13+AS92</f>
        <v>0</v>
      </c>
      <c r="AU92" s="19">
        <f t="shared" si="10"/>
        <v>0</v>
      </c>
      <c r="AV92" s="19">
        <f>AV91*'Progression estimates'!J13+AU92</f>
        <v>0</v>
      </c>
      <c r="AW92" s="19">
        <f>AR91*'Progression estimates'!E13+(AT91+AV91)*'Progression estimates'!K13</f>
        <v>0</v>
      </c>
      <c r="AX92" s="19">
        <f>AR91*'Progression estimates'!F13+(AT91+AV91)*'Progression estimates'!L13</f>
        <v>0</v>
      </c>
      <c r="AY92" s="19">
        <f>C91*'Progression estimates'!$C38</f>
        <v>0</v>
      </c>
      <c r="AZ92" s="19">
        <f>AZ91*'Progression estimates'!J13+AY92</f>
        <v>0</v>
      </c>
    </row>
    <row r="93" spans="2:207" x14ac:dyDescent="0.35">
      <c r="B93" s="16">
        <v>42</v>
      </c>
      <c r="C93" s="62">
        <f t="shared" si="11"/>
        <v>0.88735659038948667</v>
      </c>
      <c r="D93" s="19">
        <f>C92*'Progression estimates'!$C14</f>
        <v>0.30817190936219935</v>
      </c>
      <c r="E93" s="19">
        <f>C92*'Progression estimates'!$D14</f>
        <v>2.9063039560270988E-2</v>
      </c>
      <c r="F93" s="19">
        <f>D92*'Progression estimates'!$C14</f>
        <v>0</v>
      </c>
      <c r="G93" s="19">
        <f>D92*'Progression estimates'!$D14</f>
        <v>0</v>
      </c>
      <c r="H93" s="19">
        <f>F92*'Progression estimates'!$C14</f>
        <v>0</v>
      </c>
      <c r="I93" s="19">
        <f>F92*'Progression estimates'!$D14</f>
        <v>0</v>
      </c>
      <c r="J93" s="19">
        <f>H92*'Progression estimates'!$C14</f>
        <v>0</v>
      </c>
      <c r="K93" s="19">
        <f>H92*'Progression estimates'!$D14</f>
        <v>0</v>
      </c>
      <c r="L93" s="19">
        <f>J92*'Progression estimates'!$C14</f>
        <v>0</v>
      </c>
      <c r="M93" s="19">
        <f>J92*'Progression estimates'!$D14</f>
        <v>0</v>
      </c>
      <c r="N93" s="19">
        <f>L92*'Progression estimates'!$C14</f>
        <v>0</v>
      </c>
      <c r="O93" s="19">
        <f>L92*'Progression estimates'!$D14</f>
        <v>0</v>
      </c>
      <c r="P93" s="19">
        <f>N92*'Progression estimates'!$C14</f>
        <v>0</v>
      </c>
      <c r="Q93" s="19">
        <f>N92*'Progression estimates'!$D14</f>
        <v>0</v>
      </c>
      <c r="R93" s="19">
        <f>P92*'Progression estimates'!$C14</f>
        <v>0</v>
      </c>
      <c r="S93" s="19">
        <f>P92*'Progression estimates'!$D14</f>
        <v>0</v>
      </c>
      <c r="T93" s="19">
        <f>R92*'Progression estimates'!$C14</f>
        <v>0</v>
      </c>
      <c r="U93" s="19">
        <f>R92*'Progression estimates'!$D14</f>
        <v>0</v>
      </c>
      <c r="V93" s="19">
        <f>T92*'Progression estimates'!$C14</f>
        <v>0</v>
      </c>
      <c r="W93" s="19">
        <f>T92*'Progression estimates'!$D14</f>
        <v>0</v>
      </c>
      <c r="X93" s="19">
        <f>V92*'Progression estimates'!$C14</f>
        <v>0</v>
      </c>
      <c r="Y93" s="19">
        <f>V92*'Progression estimates'!$D14</f>
        <v>0</v>
      </c>
      <c r="Z93" s="19">
        <f>X92*'Progression estimates'!$C14</f>
        <v>0</v>
      </c>
      <c r="AA93" s="19">
        <f>X92*'Progression estimates'!$D14</f>
        <v>0</v>
      </c>
      <c r="AB93" s="19">
        <f>Z92*'Progression estimates'!$C14</f>
        <v>0</v>
      </c>
      <c r="AC93" s="19">
        <f>Z92*'Progression estimates'!$D14</f>
        <v>0</v>
      </c>
      <c r="AD93" s="19">
        <f>AB92*'Progression estimates'!$C14</f>
        <v>0</v>
      </c>
      <c r="AE93" s="19">
        <f>AB92*'Progression estimates'!$D14</f>
        <v>0</v>
      </c>
      <c r="AF93" s="19">
        <f>AD92*'Progression estimates'!$C14</f>
        <v>0</v>
      </c>
      <c r="AG93" s="19">
        <f>AD92*'Progression estimates'!$D14</f>
        <v>0</v>
      </c>
      <c r="AH93" s="19">
        <f>AF92*'Progression estimates'!$C14</f>
        <v>0</v>
      </c>
      <c r="AI93" s="19">
        <f>AF92*'Progression estimates'!$D14</f>
        <v>0</v>
      </c>
      <c r="AJ93" s="19">
        <f>AH92*'Progression estimates'!$C14</f>
        <v>0</v>
      </c>
      <c r="AK93" s="19">
        <f>AH92*'Progression estimates'!$D14</f>
        <v>0</v>
      </c>
      <c r="AL93" s="19">
        <f>AJ92*'Progression estimates'!$C14</f>
        <v>0</v>
      </c>
      <c r="AM93" s="19">
        <f>AJ92*'Progression estimates'!$D14</f>
        <v>0</v>
      </c>
      <c r="AN93" s="19">
        <f>AL92*'Progression estimates'!$C14</f>
        <v>0</v>
      </c>
      <c r="AO93" s="19">
        <f>AL92*'Progression estimates'!$D14</f>
        <v>0</v>
      </c>
      <c r="AP93" s="19">
        <f>AN92*'Progression estimates'!$C14</f>
        <v>0</v>
      </c>
      <c r="AQ93" s="19">
        <f>AN92*'Progression estimates'!$D14</f>
        <v>0</v>
      </c>
      <c r="AR93" s="18">
        <f t="shared" si="8"/>
        <v>0.30817190936219935</v>
      </c>
      <c r="AS93" s="19">
        <f t="shared" si="9"/>
        <v>0</v>
      </c>
      <c r="AT93" s="19">
        <f>AT92*'Progression estimates'!J14+AS93</f>
        <v>0</v>
      </c>
      <c r="AU93" s="19">
        <f>E93</f>
        <v>2.9063039560270988E-2</v>
      </c>
      <c r="AV93" s="19">
        <f>AV92*'Progression estimates'!J14+AU93</f>
        <v>2.9063039560270988E-2</v>
      </c>
      <c r="AW93" s="19">
        <f>AR92*'Progression estimates'!E14+(AT92+AV92)*'Progression estimates'!K14</f>
        <v>0</v>
      </c>
      <c r="AX93" s="19">
        <f>AR92*'Progression estimates'!F14+(AT92+AV92)*'Progression estimates'!L14</f>
        <v>0</v>
      </c>
      <c r="AY93" s="19">
        <f>C92*'Progression estimates'!$C39</f>
        <v>7.2923659239411756E-2</v>
      </c>
      <c r="AZ93" s="19">
        <f>AZ92*'Progression estimates'!J14+AY93</f>
        <v>7.2923659239411756E-2</v>
      </c>
    </row>
    <row r="94" spans="2:207" x14ac:dyDescent="0.35">
      <c r="B94" s="16">
        <v>48</v>
      </c>
      <c r="C94" s="62">
        <f t="shared" si="11"/>
        <v>1.3351688079172961</v>
      </c>
      <c r="D94" s="19">
        <f>C93*'Progression estimates'!$C15</f>
        <v>0.7091757981457224</v>
      </c>
      <c r="E94" s="19">
        <f>C93*'Progression estimates'!$D15</f>
        <v>6.378755024881895E-2</v>
      </c>
      <c r="F94" s="19">
        <f>D93*'Progression estimates'!$C15</f>
        <v>0.24629113273627892</v>
      </c>
      <c r="G94" s="19">
        <f>D93*'Progression estimates'!$D15</f>
        <v>2.2152910528435366E-2</v>
      </c>
      <c r="H94" s="19">
        <f>F93*'Progression estimates'!$C15</f>
        <v>0</v>
      </c>
      <c r="I94" s="19">
        <f>F93*'Progression estimates'!$D15</f>
        <v>0</v>
      </c>
      <c r="J94" s="19">
        <f>H93*'Progression estimates'!$C15</f>
        <v>0</v>
      </c>
      <c r="K94" s="19">
        <f>H93*'Progression estimates'!$D15</f>
        <v>0</v>
      </c>
      <c r="L94" s="19">
        <f>J93*'Progression estimates'!$C15</f>
        <v>0</v>
      </c>
      <c r="M94" s="19">
        <f>J93*'Progression estimates'!$D15</f>
        <v>0</v>
      </c>
      <c r="N94" s="19">
        <f>L93*'Progression estimates'!$C15</f>
        <v>0</v>
      </c>
      <c r="O94" s="19">
        <f>L93*'Progression estimates'!$D15</f>
        <v>0</v>
      </c>
      <c r="P94" s="19">
        <f>N93*'Progression estimates'!$C15</f>
        <v>0</v>
      </c>
      <c r="Q94" s="19">
        <f>N93*'Progression estimates'!$D15</f>
        <v>0</v>
      </c>
      <c r="R94" s="19">
        <f>P93*'Progression estimates'!$C15</f>
        <v>0</v>
      </c>
      <c r="S94" s="19">
        <f>P93*'Progression estimates'!$D15</f>
        <v>0</v>
      </c>
      <c r="T94" s="19">
        <f>R93*'Progression estimates'!$C15</f>
        <v>0</v>
      </c>
      <c r="U94" s="19">
        <f>R93*'Progression estimates'!$D15</f>
        <v>0</v>
      </c>
      <c r="V94" s="19">
        <f>T93*'Progression estimates'!$C15</f>
        <v>0</v>
      </c>
      <c r="W94" s="19">
        <f>T93*'Progression estimates'!$D15</f>
        <v>0</v>
      </c>
      <c r="X94" s="19">
        <f>V93*'Progression estimates'!$C15</f>
        <v>0</v>
      </c>
      <c r="Y94" s="19">
        <f>V93*'Progression estimates'!$D15</f>
        <v>0</v>
      </c>
      <c r="Z94" s="19">
        <f>X93*'Progression estimates'!$C15</f>
        <v>0</v>
      </c>
      <c r="AA94" s="19">
        <f>X93*'Progression estimates'!$D15</f>
        <v>0</v>
      </c>
      <c r="AB94" s="19">
        <f>Z93*'Progression estimates'!$C15</f>
        <v>0</v>
      </c>
      <c r="AC94" s="19">
        <f>Z93*'Progression estimates'!$D15</f>
        <v>0</v>
      </c>
      <c r="AD94" s="19">
        <f>AB93*'Progression estimates'!$C15</f>
        <v>0</v>
      </c>
      <c r="AE94" s="19">
        <f>AB93*'Progression estimates'!$D15</f>
        <v>0</v>
      </c>
      <c r="AF94" s="19">
        <f>AD93*'Progression estimates'!$C15</f>
        <v>0</v>
      </c>
      <c r="AG94" s="19">
        <f>AD93*'Progression estimates'!$D15</f>
        <v>0</v>
      </c>
      <c r="AH94" s="19">
        <f>AF93*'Progression estimates'!$C15</f>
        <v>0</v>
      </c>
      <c r="AI94" s="19">
        <f>AF93*'Progression estimates'!$D15</f>
        <v>0</v>
      </c>
      <c r="AJ94" s="19">
        <f>AH93*'Progression estimates'!$C15</f>
        <v>0</v>
      </c>
      <c r="AK94" s="19">
        <f>AH93*'Progression estimates'!$D15</f>
        <v>0</v>
      </c>
      <c r="AL94" s="19">
        <f>AJ93*'Progression estimates'!$C15</f>
        <v>0</v>
      </c>
      <c r="AM94" s="19">
        <f>AJ93*'Progression estimates'!$D15</f>
        <v>0</v>
      </c>
      <c r="AN94" s="19">
        <f>AL93*'Progression estimates'!$C15</f>
        <v>0</v>
      </c>
      <c r="AO94" s="19">
        <f>AL93*'Progression estimates'!$D15</f>
        <v>0</v>
      </c>
      <c r="AP94" s="19">
        <f>AN93*'Progression estimates'!$C15</f>
        <v>0</v>
      </c>
      <c r="AQ94" s="19">
        <f>AN93*'Progression estimates'!$D15</f>
        <v>0</v>
      </c>
      <c r="AR94" s="18">
        <f t="shared" si="8"/>
        <v>0.9554669308820013</v>
      </c>
      <c r="AS94" s="19">
        <f t="shared" si="9"/>
        <v>2.2152910528435366E-2</v>
      </c>
      <c r="AT94" s="19">
        <f>AT93*'Progression estimates'!J15+AS94</f>
        <v>2.2152910528435366E-2</v>
      </c>
      <c r="AU94" s="19">
        <f t="shared" si="10"/>
        <v>6.378755024881895E-2</v>
      </c>
      <c r="AV94" s="19">
        <f>AV93*'Progression estimates'!J15+AU94</f>
        <v>8.9103938965974572E-2</v>
      </c>
      <c r="AW94" s="19">
        <f>AR93*'Progression estimates'!E15+(AT93+AV93)*'Progression estimates'!K15</f>
        <v>4.2612792383784508E-2</v>
      </c>
      <c r="AX94" s="19">
        <f>AR93*'Progression estimates'!F15+(AT93+AV93)*'Progression estimates'!L15</f>
        <v>8.6172455681590211E-4</v>
      </c>
      <c r="AY94" s="19">
        <f>C93*'Progression estimates'!$C40</f>
        <v>0.17591336128195473</v>
      </c>
      <c r="AZ94" s="19">
        <f>AZ93*'Progression estimates'!J15+AY94</f>
        <v>0.23943609434481167</v>
      </c>
    </row>
    <row r="95" spans="2:207" x14ac:dyDescent="0.35">
      <c r="B95" s="16">
        <v>54</v>
      </c>
      <c r="C95" s="62">
        <f t="shared" si="11"/>
        <v>1.6354244652209067</v>
      </c>
      <c r="D95" s="19">
        <f>C94*'Progression estimates'!$C16</f>
        <v>1.0581845300584816</v>
      </c>
      <c r="E95" s="19">
        <f>C94*'Progression estimates'!$D16</f>
        <v>9.0219791516951461E-2</v>
      </c>
      <c r="F95" s="19">
        <f>D94*'Progression estimates'!$C16</f>
        <v>0.56205541519523272</v>
      </c>
      <c r="G95" s="19">
        <f>D94*'Progression estimates'!$D16</f>
        <v>4.7920302120732228E-2</v>
      </c>
      <c r="H95" s="19">
        <f>F94*'Progression estimates'!$C16</f>
        <v>0.19519739002789377</v>
      </c>
      <c r="I95" s="19">
        <f>F94*'Progression estimates'!$D16</f>
        <v>1.6642341040457628E-2</v>
      </c>
      <c r="J95" s="19">
        <f>H94*'Progression estimates'!$C16</f>
        <v>0</v>
      </c>
      <c r="K95" s="19">
        <f>H94*'Progression estimates'!$D16</f>
        <v>0</v>
      </c>
      <c r="L95" s="19">
        <f>J94*'Progression estimates'!$C16</f>
        <v>0</v>
      </c>
      <c r="M95" s="19">
        <f>J94*'Progression estimates'!$D16</f>
        <v>0</v>
      </c>
      <c r="N95" s="19">
        <f>L94*'Progression estimates'!$C16</f>
        <v>0</v>
      </c>
      <c r="O95" s="19">
        <f>L94*'Progression estimates'!$D16</f>
        <v>0</v>
      </c>
      <c r="P95" s="19">
        <f>N94*'Progression estimates'!$C16</f>
        <v>0</v>
      </c>
      <c r="Q95" s="19">
        <f>N94*'Progression estimates'!$D16</f>
        <v>0</v>
      </c>
      <c r="R95" s="19">
        <f>P94*'Progression estimates'!$C16</f>
        <v>0</v>
      </c>
      <c r="S95" s="19">
        <f>P94*'Progression estimates'!$D16</f>
        <v>0</v>
      </c>
      <c r="T95" s="19">
        <f>R94*'Progression estimates'!$C16</f>
        <v>0</v>
      </c>
      <c r="U95" s="19">
        <f>R94*'Progression estimates'!$D16</f>
        <v>0</v>
      </c>
      <c r="V95" s="19">
        <f>T94*'Progression estimates'!$C16</f>
        <v>0</v>
      </c>
      <c r="W95" s="19">
        <f>T94*'Progression estimates'!$D16</f>
        <v>0</v>
      </c>
      <c r="X95" s="19">
        <f>V94*'Progression estimates'!$C16</f>
        <v>0</v>
      </c>
      <c r="Y95" s="19">
        <f>V94*'Progression estimates'!$D16</f>
        <v>0</v>
      </c>
      <c r="Z95" s="19">
        <f>X94*'Progression estimates'!$C16</f>
        <v>0</v>
      </c>
      <c r="AA95" s="19">
        <f>X94*'Progression estimates'!$D16</f>
        <v>0</v>
      </c>
      <c r="AB95" s="19">
        <f>Z94*'Progression estimates'!$C16</f>
        <v>0</v>
      </c>
      <c r="AC95" s="19">
        <f>Z94*'Progression estimates'!$D16</f>
        <v>0</v>
      </c>
      <c r="AD95" s="19">
        <f>AB94*'Progression estimates'!$C16</f>
        <v>0</v>
      </c>
      <c r="AE95" s="19">
        <f>AB94*'Progression estimates'!$D16</f>
        <v>0</v>
      </c>
      <c r="AF95" s="19">
        <f>AD94*'Progression estimates'!$C16</f>
        <v>0</v>
      </c>
      <c r="AG95" s="19">
        <f>AD94*'Progression estimates'!$D16</f>
        <v>0</v>
      </c>
      <c r="AH95" s="19">
        <f>AF94*'Progression estimates'!$C16</f>
        <v>0</v>
      </c>
      <c r="AI95" s="19">
        <f>AF94*'Progression estimates'!$D16</f>
        <v>0</v>
      </c>
      <c r="AJ95" s="19">
        <f>AH94*'Progression estimates'!$C16</f>
        <v>0</v>
      </c>
      <c r="AK95" s="19">
        <f>AH94*'Progression estimates'!$D16</f>
        <v>0</v>
      </c>
      <c r="AL95" s="19">
        <f>AJ94*'Progression estimates'!$C16</f>
        <v>0</v>
      </c>
      <c r="AM95" s="19">
        <f>AJ94*'Progression estimates'!$D16</f>
        <v>0</v>
      </c>
      <c r="AN95" s="19">
        <f>AL94*'Progression estimates'!$C16</f>
        <v>0</v>
      </c>
      <c r="AO95" s="19">
        <f>AL94*'Progression estimates'!$D16</f>
        <v>0</v>
      </c>
      <c r="AP95" s="19">
        <f>AN94*'Progression estimates'!$C16</f>
        <v>0</v>
      </c>
      <c r="AQ95" s="19">
        <f>AN94*'Progression estimates'!$D16</f>
        <v>0</v>
      </c>
      <c r="AR95" s="18">
        <f t="shared" si="8"/>
        <v>1.815437335281608</v>
      </c>
      <c r="AS95" s="19">
        <f>G95+I95+K95+M95+O95+Q95+S95+U95+W95+Y95+AA95+AC95+AE95+AG95+AI95+AK95+AM95+AO95+AQ95</f>
        <v>6.4562643161189856E-2</v>
      </c>
      <c r="AT95" s="19">
        <f>AT94*'Progression estimates'!J16+AS95</f>
        <v>8.361678675372422E-2</v>
      </c>
      <c r="AU95" s="145">
        <f t="shared" si="10"/>
        <v>9.0219791516951461E-2</v>
      </c>
      <c r="AV95" s="19">
        <f>AV94*'Progression estimates'!J16+AU95</f>
        <v>0.16685979985981955</v>
      </c>
      <c r="AW95" s="19">
        <f>AR94*'Progression estimates'!E16+(AT94+AV94)*'Progression estimates'!K16</f>
        <v>0.1462231601649186</v>
      </c>
      <c r="AX95" s="19">
        <f>AR94*'Progression estimates'!F16+(AT94+AV94)*'Progression estimates'!L16</f>
        <v>2.9910198917738095E-3</v>
      </c>
      <c r="AY95" s="19">
        <f>C94*'Progression estimates'!$C41</f>
        <v>0.27324055662861246</v>
      </c>
      <c r="AZ95" s="19">
        <f>AZ94*'Progression estimates'!J16+AY95</f>
        <v>0.47918413758722123</v>
      </c>
    </row>
    <row r="96" spans="2:207" x14ac:dyDescent="0.35">
      <c r="B96" s="16">
        <v>60</v>
      </c>
      <c r="C96" s="62">
        <f t="shared" si="11"/>
        <v>1.7665665966578967</v>
      </c>
      <c r="D96" s="19">
        <f>C95*'Progression estimates'!$C17</f>
        <v>1.2862242531094816</v>
      </c>
      <c r="E96" s="19">
        <f>C95*'Progression estimates'!$D17</f>
        <v>0.10333722858334454</v>
      </c>
      <c r="F96" s="19">
        <f>D95*'Progression estimates'!$C17</f>
        <v>0.83223813497410981</v>
      </c>
      <c r="G96" s="19">
        <f>D95*'Progression estimates'!$D17</f>
        <v>6.6863287783359523E-2</v>
      </c>
      <c r="H96" s="19">
        <f>F95*'Progression estimates'!$C17</f>
        <v>0.44204383754157511</v>
      </c>
      <c r="I96" s="19">
        <f>F95*'Progression estimates'!$D17</f>
        <v>3.551447966671515E-2</v>
      </c>
      <c r="J96" s="19">
        <f>H95*'Progression estimates'!$C17</f>
        <v>0.15351832049524503</v>
      </c>
      <c r="K96" s="19">
        <f>H95*'Progression estimates'!$D17</f>
        <v>1.2333897248785548E-2</v>
      </c>
      <c r="L96" s="19">
        <f>J95*'Progression estimates'!$C17</f>
        <v>0</v>
      </c>
      <c r="M96" s="19">
        <f>J95*'Progression estimates'!$D17</f>
        <v>0</v>
      </c>
      <c r="N96" s="19">
        <f>L95*'Progression estimates'!$C17</f>
        <v>0</v>
      </c>
      <c r="O96" s="19">
        <f>L95*'Progression estimates'!$D17</f>
        <v>0</v>
      </c>
      <c r="P96" s="19">
        <f>N95*'Progression estimates'!$C17</f>
        <v>0</v>
      </c>
      <c r="Q96" s="19">
        <f>N95*'Progression estimates'!$D17</f>
        <v>0</v>
      </c>
      <c r="R96" s="19">
        <f>P95*'Progression estimates'!$C17</f>
        <v>0</v>
      </c>
      <c r="S96" s="19">
        <f>P95*'Progression estimates'!$D17</f>
        <v>0</v>
      </c>
      <c r="T96" s="19">
        <f>R95*'Progression estimates'!$C17</f>
        <v>0</v>
      </c>
      <c r="U96" s="19">
        <f>R95*'Progression estimates'!$D17</f>
        <v>0</v>
      </c>
      <c r="V96" s="19">
        <f>T95*'Progression estimates'!$C17</f>
        <v>0</v>
      </c>
      <c r="W96" s="19">
        <f>T95*'Progression estimates'!$D17</f>
        <v>0</v>
      </c>
      <c r="X96" s="19">
        <f>V95*'Progression estimates'!$C17</f>
        <v>0</v>
      </c>
      <c r="Y96" s="19">
        <f>V95*'Progression estimates'!$D17</f>
        <v>0</v>
      </c>
      <c r="Z96" s="19">
        <f>X95*'Progression estimates'!$C17</f>
        <v>0</v>
      </c>
      <c r="AA96" s="19">
        <f>X95*'Progression estimates'!$D17</f>
        <v>0</v>
      </c>
      <c r="AB96" s="19">
        <f>Z95*'Progression estimates'!$C17</f>
        <v>0</v>
      </c>
      <c r="AC96" s="19">
        <f>Z95*'Progression estimates'!$D17</f>
        <v>0</v>
      </c>
      <c r="AD96" s="19">
        <f>AB95*'Progression estimates'!$C17</f>
        <v>0</v>
      </c>
      <c r="AE96" s="19">
        <f>AB95*'Progression estimates'!$D17</f>
        <v>0</v>
      </c>
      <c r="AF96" s="19">
        <f>AD95*'Progression estimates'!$C17</f>
        <v>0</v>
      </c>
      <c r="AG96" s="19">
        <f>AD95*'Progression estimates'!$D17</f>
        <v>0</v>
      </c>
      <c r="AH96" s="19">
        <f>AF95*'Progression estimates'!$C17</f>
        <v>0</v>
      </c>
      <c r="AI96" s="19">
        <f>AF95*'Progression estimates'!$D17</f>
        <v>0</v>
      </c>
      <c r="AJ96" s="19">
        <f>AH95*'Progression estimates'!$C17</f>
        <v>0</v>
      </c>
      <c r="AK96" s="19">
        <f>AH95*'Progression estimates'!$D17</f>
        <v>0</v>
      </c>
      <c r="AL96" s="19">
        <f>AJ95*'Progression estimates'!$C17</f>
        <v>0</v>
      </c>
      <c r="AM96" s="19">
        <f>AJ95*'Progression estimates'!$D17</f>
        <v>0</v>
      </c>
      <c r="AN96" s="19">
        <f>AL95*'Progression estimates'!$C17</f>
        <v>0</v>
      </c>
      <c r="AO96" s="19">
        <f>AL95*'Progression estimates'!$D17</f>
        <v>0</v>
      </c>
      <c r="AP96" s="19">
        <f>AN95*'Progression estimates'!$C17</f>
        <v>0</v>
      </c>
      <c r="AQ96" s="19">
        <f>AN95*'Progression estimates'!$D17</f>
        <v>0</v>
      </c>
      <c r="AR96" s="18">
        <f>D96+F96+H96+J96+L96+N96+P96+R96+T96+V96+X96+Z96+AB96+AD96+AF96+AH96+AJ96+AL96+AN96+AP96</f>
        <v>2.7140245461204118</v>
      </c>
      <c r="AS96" s="19">
        <f>G96+I96+K96+M96+O96+Q96+S96+U96+W96+Y96+AA96+AC96+AE96+AG96+AI96+AK96+AM96+AO96+AQ96</f>
        <v>0.11471166469886022</v>
      </c>
      <c r="AT96" s="19">
        <f>AT95*'Progression estimates'!J17+AS96</f>
        <v>0.1857578478560894</v>
      </c>
      <c r="AU96" s="19">
        <f t="shared" si="10"/>
        <v>0.10333722858334454</v>
      </c>
      <c r="AV96" s="19">
        <f>AV95*'Progression estimates'!J17+AU96</f>
        <v>0.24511201284209677</v>
      </c>
      <c r="AW96" s="19">
        <f>AR95*'Progression estimates'!E17+(AT95+AV95)*'Progression estimates'!K17</f>
        <v>0.30478831665035228</v>
      </c>
      <c r="AX96" s="19">
        <f>AR95*'Progression estimates'!F17+(AT95+AV95)*'Progression estimates'!L17</f>
        <v>5.7926801190280128E-3</v>
      </c>
      <c r="AY96" s="19">
        <f>C95*'Progression estimates'!$C42</f>
        <v>0.3446145947314101</v>
      </c>
      <c r="AZ96" s="19">
        <f>AZ95*'Progression estimates'!J17+AY96</f>
        <v>0.75176016115135291</v>
      </c>
    </row>
    <row r="97" spans="2:52" x14ac:dyDescent="0.35">
      <c r="B97" s="16">
        <v>66</v>
      </c>
      <c r="C97" s="62">
        <f t="shared" si="11"/>
        <v>1.7483126278153338</v>
      </c>
      <c r="D97" s="19">
        <f>C96*'Progression estimates'!$C18</f>
        <v>1.3794877540111028</v>
      </c>
      <c r="E97" s="19">
        <f>C96*'Progression estimates'!$D18</f>
        <v>0.10381848489294347</v>
      </c>
      <c r="F97" s="19">
        <f>D96*'Progression estimates'!$C18</f>
        <v>1.0043949712585978</v>
      </c>
      <c r="G97" s="19">
        <f>D96*'Progression estimates'!$D18</f>
        <v>7.5589481564415445E-2</v>
      </c>
      <c r="H97" s="19">
        <f>F96*'Progression estimates'!$C18</f>
        <v>0.64988340535239442</v>
      </c>
      <c r="I97" s="19">
        <f>F96*'Progression estimates'!$D18</f>
        <v>4.8909394305655572E-2</v>
      </c>
      <c r="J97" s="19">
        <f>H96*'Progression estimates'!$C18</f>
        <v>0.3451860019193862</v>
      </c>
      <c r="K97" s="19">
        <f>H96*'Progression estimates'!$D18</f>
        <v>2.5978257234485692E-2</v>
      </c>
      <c r="L97" s="19">
        <f>J96*'Progression estimates'!$C18</f>
        <v>0.11988036201986088</v>
      </c>
      <c r="M97" s="19">
        <f>J96*'Progression estimates'!$D18</f>
        <v>9.0220427960532312E-3</v>
      </c>
      <c r="N97" s="19">
        <f>L96*'Progression estimates'!$C18</f>
        <v>0</v>
      </c>
      <c r="O97" s="19">
        <f>L96*'Progression estimates'!$D18</f>
        <v>0</v>
      </c>
      <c r="P97" s="19">
        <f>N96*'Progression estimates'!$C18</f>
        <v>0</v>
      </c>
      <c r="Q97" s="19">
        <f>N96*'Progression estimates'!$D18</f>
        <v>0</v>
      </c>
      <c r="R97" s="19">
        <f>P96*'Progression estimates'!$C18</f>
        <v>0</v>
      </c>
      <c r="S97" s="19">
        <f>P96*'Progression estimates'!$D18</f>
        <v>0</v>
      </c>
      <c r="T97" s="19">
        <f>R96*'Progression estimates'!$C18</f>
        <v>0</v>
      </c>
      <c r="U97" s="19">
        <f>R96*'Progression estimates'!$D18</f>
        <v>0</v>
      </c>
      <c r="V97" s="19">
        <f>T96*'Progression estimates'!$C18</f>
        <v>0</v>
      </c>
      <c r="W97" s="19">
        <f>T96*'Progression estimates'!$D18</f>
        <v>0</v>
      </c>
      <c r="X97" s="19">
        <f>V96*'Progression estimates'!$C18</f>
        <v>0</v>
      </c>
      <c r="Y97" s="19">
        <f>V96*'Progression estimates'!$D18</f>
        <v>0</v>
      </c>
      <c r="Z97" s="19">
        <f>X96*'Progression estimates'!$C18</f>
        <v>0</v>
      </c>
      <c r="AA97" s="19">
        <f>X96*'Progression estimates'!$D18</f>
        <v>0</v>
      </c>
      <c r="AB97" s="19">
        <f>Z96*'Progression estimates'!$C18</f>
        <v>0</v>
      </c>
      <c r="AC97" s="19">
        <f>Z96*'Progression estimates'!$D18</f>
        <v>0</v>
      </c>
      <c r="AD97" s="19">
        <f>AB96*'Progression estimates'!$C18</f>
        <v>0</v>
      </c>
      <c r="AE97" s="19">
        <f>AB96*'Progression estimates'!$D18</f>
        <v>0</v>
      </c>
      <c r="AF97" s="19">
        <f>AD96*'Progression estimates'!$C18</f>
        <v>0</v>
      </c>
      <c r="AG97" s="19">
        <f>AD96*'Progression estimates'!$D18</f>
        <v>0</v>
      </c>
      <c r="AH97" s="19">
        <f>AF96*'Progression estimates'!$C18</f>
        <v>0</v>
      </c>
      <c r="AI97" s="19">
        <f>AF96*'Progression estimates'!$D18</f>
        <v>0</v>
      </c>
      <c r="AJ97" s="19">
        <f>AH96*'Progression estimates'!$C18</f>
        <v>0</v>
      </c>
      <c r="AK97" s="19">
        <f>AH96*'Progression estimates'!$D18</f>
        <v>0</v>
      </c>
      <c r="AL97" s="19">
        <f>AJ96*'Progression estimates'!$C18</f>
        <v>0</v>
      </c>
      <c r="AM97" s="19">
        <f>AJ96*'Progression estimates'!$D18</f>
        <v>0</v>
      </c>
      <c r="AN97" s="19">
        <f>AL96*'Progression estimates'!$C18</f>
        <v>0</v>
      </c>
      <c r="AO97" s="19">
        <f>AL96*'Progression estimates'!$D18</f>
        <v>0</v>
      </c>
      <c r="AP97" s="19">
        <f>AN96*'Progression estimates'!$C18</f>
        <v>0</v>
      </c>
      <c r="AQ97" s="19">
        <f>AN96*'Progression estimates'!$D18</f>
        <v>0</v>
      </c>
      <c r="AR97" s="18">
        <f t="shared" si="8"/>
        <v>3.4988324945613418</v>
      </c>
      <c r="AS97" s="19">
        <f t="shared" si="9"/>
        <v>0.15949917590060994</v>
      </c>
      <c r="AT97" s="19">
        <f>AT96*'Progression estimates'!J18+AS97</f>
        <v>0.31547165674090327</v>
      </c>
      <c r="AU97" s="19">
        <f t="shared" si="10"/>
        <v>0.10381848489294347</v>
      </c>
      <c r="AV97" s="19">
        <f>AV96*'Progression estimates'!J18+AU97</f>
        <v>0.30962797917798629</v>
      </c>
      <c r="AW97" s="19">
        <f>AR96*'Progression estimates'!E18+(AT96+AV96)*'Progression estimates'!K18</f>
        <v>0.49434171363557561</v>
      </c>
      <c r="AX97" s="19">
        <f>AR96*'Progression estimates'!F18+(AT96+AV96)*'Progression estimates'!L18</f>
        <v>9.9268016068366875E-3</v>
      </c>
      <c r="AY97" s="19">
        <f>C96*'Progression estimates'!$C43</f>
        <v>0.38150270753323767</v>
      </c>
      <c r="AZ97" s="19">
        <f>AZ96*'Progression estimates'!J18+AY97</f>
        <v>1.0127217848694177</v>
      </c>
    </row>
    <row r="98" spans="2:52" x14ac:dyDescent="0.35">
      <c r="B98" s="16">
        <v>72</v>
      </c>
      <c r="C98" s="62">
        <f t="shared" si="11"/>
        <v>1.6192435973481694</v>
      </c>
      <c r="D98" s="19">
        <f>C97*'Progression estimates'!$C19</f>
        <v>1.356160749518118</v>
      </c>
      <c r="E98" s="19">
        <f>C97*'Progression estimates'!$D19</f>
        <v>9.5008693215485024E-2</v>
      </c>
      <c r="F98" s="19">
        <f>D97*'Progression estimates'!$C19</f>
        <v>1.0700644247868276</v>
      </c>
      <c r="G98" s="19">
        <f>D97*'Progression estimates'!$D19</f>
        <v>7.4965613546550985E-2</v>
      </c>
      <c r="H98" s="19">
        <f>F97*'Progression estimates'!$C19</f>
        <v>0.77910610228582244</v>
      </c>
      <c r="I98" s="19">
        <f>F97*'Progression estimates'!$D19</f>
        <v>5.4581916399429824E-2</v>
      </c>
      <c r="J98" s="19">
        <f>H97*'Progression estimates'!$C19</f>
        <v>0.50411256664284798</v>
      </c>
      <c r="K98" s="19">
        <f>H97*'Progression estimates'!$D19</f>
        <v>3.5316665968440367E-2</v>
      </c>
      <c r="L98" s="19">
        <f>J97*'Progression estimates'!$C19</f>
        <v>0.26775972422685235</v>
      </c>
      <c r="M98" s="19">
        <f>J97*'Progression estimates'!$D19</f>
        <v>1.8758470560050686E-2</v>
      </c>
      <c r="N98" s="19">
        <f>L97*'Progression estimates'!$C19</f>
        <v>9.2990829570631067E-2</v>
      </c>
      <c r="O98" s="19">
        <f>L97*'Progression estimates'!$D19</f>
        <v>6.5146681185610502E-3</v>
      </c>
      <c r="P98" s="19">
        <f>N97*'Progression estimates'!$C19</f>
        <v>0</v>
      </c>
      <c r="Q98" s="19">
        <f>N97*'Progression estimates'!$D19</f>
        <v>0</v>
      </c>
      <c r="R98" s="19">
        <f>P97*'Progression estimates'!$C19</f>
        <v>0</v>
      </c>
      <c r="S98" s="19">
        <f>P97*'Progression estimates'!$D19</f>
        <v>0</v>
      </c>
      <c r="T98" s="19">
        <f>R97*'Progression estimates'!$C19</f>
        <v>0</v>
      </c>
      <c r="U98" s="19">
        <f>R97*'Progression estimates'!$D19</f>
        <v>0</v>
      </c>
      <c r="V98" s="19">
        <f>T97*'Progression estimates'!$C19</f>
        <v>0</v>
      </c>
      <c r="W98" s="19">
        <f>T97*'Progression estimates'!$D19</f>
        <v>0</v>
      </c>
      <c r="X98" s="19">
        <f>V97*'Progression estimates'!$C19</f>
        <v>0</v>
      </c>
      <c r="Y98" s="19">
        <f>V97*'Progression estimates'!$D19</f>
        <v>0</v>
      </c>
      <c r="Z98" s="19">
        <f>X97*'Progression estimates'!$C19</f>
        <v>0</v>
      </c>
      <c r="AA98" s="19">
        <f>X97*'Progression estimates'!$D19</f>
        <v>0</v>
      </c>
      <c r="AB98" s="19">
        <f>Z97*'Progression estimates'!$C19</f>
        <v>0</v>
      </c>
      <c r="AC98" s="19">
        <f>Z97*'Progression estimates'!$D19</f>
        <v>0</v>
      </c>
      <c r="AD98" s="19">
        <f>AB97*'Progression estimates'!$C19</f>
        <v>0</v>
      </c>
      <c r="AE98" s="19">
        <f>AB97*'Progression estimates'!$D19</f>
        <v>0</v>
      </c>
      <c r="AF98" s="19">
        <f>AD97*'Progression estimates'!$C19</f>
        <v>0</v>
      </c>
      <c r="AG98" s="19">
        <f>AD97*'Progression estimates'!$D19</f>
        <v>0</v>
      </c>
      <c r="AH98" s="19">
        <f>AF97*'Progression estimates'!$C19</f>
        <v>0</v>
      </c>
      <c r="AI98" s="19">
        <f>AF97*'Progression estimates'!$D19</f>
        <v>0</v>
      </c>
      <c r="AJ98" s="19">
        <f>AH97*'Progression estimates'!$C19</f>
        <v>0</v>
      </c>
      <c r="AK98" s="19">
        <f>AH97*'Progression estimates'!$D19</f>
        <v>0</v>
      </c>
      <c r="AL98" s="19">
        <f>AJ97*'Progression estimates'!$C19</f>
        <v>0</v>
      </c>
      <c r="AM98" s="19">
        <f>AJ97*'Progression estimates'!$D19</f>
        <v>0</v>
      </c>
      <c r="AN98" s="19">
        <f>AL97*'Progression estimates'!$C19</f>
        <v>0</v>
      </c>
      <c r="AO98" s="19">
        <f>AL97*'Progression estimates'!$D19</f>
        <v>0</v>
      </c>
      <c r="AP98" s="19">
        <f>AN97*'Progression estimates'!$C19</f>
        <v>0</v>
      </c>
      <c r="AQ98" s="19">
        <f>AN97*'Progression estimates'!$D19</f>
        <v>0</v>
      </c>
      <c r="AR98" s="18">
        <f t="shared" si="8"/>
        <v>4.0701943970310994</v>
      </c>
      <c r="AS98" s="19">
        <f t="shared" si="9"/>
        <v>0.19013733459303295</v>
      </c>
      <c r="AT98" s="19">
        <f>AT97*'Progression estimates'!J19+AS98</f>
        <v>0.45199143381269419</v>
      </c>
      <c r="AU98" s="19">
        <f t="shared" si="10"/>
        <v>9.5008693215485024E-2</v>
      </c>
      <c r="AV98" s="19">
        <f>AV97*'Progression estimates'!J19+AU98</f>
        <v>0.35201230621341728</v>
      </c>
      <c r="AW98" s="19">
        <f>AR97*'Progression estimates'!E19+(AT97+AV97)*'Progression estimates'!K19</f>
        <v>0.68788631990287041</v>
      </c>
      <c r="AX98" s="19">
        <f>AR97*'Progression estimates'!F19+(AT97+AV97)*'Progression estimates'!L19</f>
        <v>1.3017116253753423E-2</v>
      </c>
      <c r="AY98" s="19">
        <f>C97*'Progression estimates'!$C44</f>
        <v>0.38663336150205047</v>
      </c>
      <c r="AZ98" s="19">
        <f>AZ97*'Progression estimates'!J19+AY98</f>
        <v>1.2272329686956231</v>
      </c>
    </row>
    <row r="99" spans="2:52" x14ac:dyDescent="0.35">
      <c r="B99" s="16">
        <v>78</v>
      </c>
      <c r="C99" s="62">
        <f t="shared" si="11"/>
        <v>1.4216232928801205</v>
      </c>
      <c r="D99" s="19">
        <f>C98*'Progression estimates'!$C20</f>
        <v>1.2481931925051097</v>
      </c>
      <c r="E99" s="19">
        <f>C98*'Progression estimates'!$D20</f>
        <v>8.0846446315940831E-2</v>
      </c>
      <c r="F99" s="19">
        <f>D98*'Progression estimates'!$C20</f>
        <v>1.0453958985932412</v>
      </c>
      <c r="G99" s="19">
        <f>D98*'Progression estimates'!$D20</f>
        <v>6.7711107464782316E-2</v>
      </c>
      <c r="H99" s="19">
        <f>F98*'Progression estimates'!$C20</f>
        <v>0.8248586764512762</v>
      </c>
      <c r="I99" s="19">
        <f>F98*'Progression estimates'!$D20</f>
        <v>5.3426739630037773E-2</v>
      </c>
      <c r="J99" s="19">
        <f>H98*'Progression estimates'!$C20</f>
        <v>0.6005735855339942</v>
      </c>
      <c r="K99" s="19">
        <f>H98*'Progression estimates'!$D20</f>
        <v>3.8899619412439149E-2</v>
      </c>
      <c r="L99" s="19">
        <f>J98*'Progression estimates'!$C20</f>
        <v>0.3885949433243826</v>
      </c>
      <c r="M99" s="19">
        <f>J98*'Progression estimates'!$D20</f>
        <v>2.516959747318295E-2</v>
      </c>
      <c r="N99" s="19">
        <f>L98*'Progression estimates'!$C20</f>
        <v>0.20640246196084824</v>
      </c>
      <c r="O99" s="19">
        <f>L98*'Progression estimates'!$D20</f>
        <v>1.336884839670156E-2</v>
      </c>
      <c r="P99" s="19">
        <f>N98*'Progression estimates'!$C20</f>
        <v>7.1681938792626951E-2</v>
      </c>
      <c r="Q99" s="19">
        <f>N98*'Progression estimates'!$D20</f>
        <v>4.6428950672208922E-3</v>
      </c>
      <c r="R99" s="19">
        <f>P98*'Progression estimates'!$C20</f>
        <v>0</v>
      </c>
      <c r="S99" s="19">
        <f>P98*'Progression estimates'!$D20</f>
        <v>0</v>
      </c>
      <c r="T99" s="19">
        <f>R98*'Progression estimates'!$C20</f>
        <v>0</v>
      </c>
      <c r="U99" s="19">
        <f>R98*'Progression estimates'!$D20</f>
        <v>0</v>
      </c>
      <c r="V99" s="19">
        <f>T98*'Progression estimates'!$C20</f>
        <v>0</v>
      </c>
      <c r="W99" s="19">
        <f>T98*'Progression estimates'!$D20</f>
        <v>0</v>
      </c>
      <c r="X99" s="19">
        <f>V98*'Progression estimates'!$C20</f>
        <v>0</v>
      </c>
      <c r="Y99" s="19">
        <f>V98*'Progression estimates'!$D20</f>
        <v>0</v>
      </c>
      <c r="Z99" s="19">
        <f>X98*'Progression estimates'!$C20</f>
        <v>0</v>
      </c>
      <c r="AA99" s="19">
        <f>X98*'Progression estimates'!$D20</f>
        <v>0</v>
      </c>
      <c r="AB99" s="19">
        <f>Z98*'Progression estimates'!$C20</f>
        <v>0</v>
      </c>
      <c r="AC99" s="19">
        <f>Z98*'Progression estimates'!$D20</f>
        <v>0</v>
      </c>
      <c r="AD99" s="19">
        <f>AB98*'Progression estimates'!$C20</f>
        <v>0</v>
      </c>
      <c r="AE99" s="19">
        <f>AB98*'Progression estimates'!$D20</f>
        <v>0</v>
      </c>
      <c r="AF99" s="19">
        <f>AD98*'Progression estimates'!$C20</f>
        <v>0</v>
      </c>
      <c r="AG99" s="19">
        <f>AD98*'Progression estimates'!$D20</f>
        <v>0</v>
      </c>
      <c r="AH99" s="19">
        <f>AF98*'Progression estimates'!$C20</f>
        <v>0</v>
      </c>
      <c r="AI99" s="19">
        <f>AF98*'Progression estimates'!$D20</f>
        <v>0</v>
      </c>
      <c r="AJ99" s="19">
        <f>AH98*'Progression estimates'!$C20</f>
        <v>0</v>
      </c>
      <c r="AK99" s="19">
        <f>AH98*'Progression estimates'!$D20</f>
        <v>0</v>
      </c>
      <c r="AL99" s="19">
        <f>AJ98*'Progression estimates'!$C20</f>
        <v>0</v>
      </c>
      <c r="AM99" s="19">
        <f>AJ98*'Progression estimates'!$D20</f>
        <v>0</v>
      </c>
      <c r="AN99" s="19">
        <f>AL98*'Progression estimates'!$C20</f>
        <v>0</v>
      </c>
      <c r="AO99" s="19">
        <f>AL98*'Progression estimates'!$D20</f>
        <v>0</v>
      </c>
      <c r="AP99" s="19">
        <f>AN98*'Progression estimates'!$C20</f>
        <v>0</v>
      </c>
      <c r="AQ99" s="19">
        <f>AN98*'Progression estimates'!$D20</f>
        <v>0</v>
      </c>
      <c r="AR99" s="18">
        <f t="shared" si="8"/>
        <v>4.3857006971614787</v>
      </c>
      <c r="AS99" s="19">
        <f t="shared" si="9"/>
        <v>0.20321880744436466</v>
      </c>
      <c r="AT99" s="19">
        <f>AT98*'Progression estimates'!J20+AS99</f>
        <v>0.57420346529845179</v>
      </c>
      <c r="AU99" s="19">
        <f t="shared" si="10"/>
        <v>8.0846446315940831E-2</v>
      </c>
      <c r="AV99" s="19">
        <f>AV98*'Progression estimates'!J20+AU99</f>
        <v>0.36977042852382025</v>
      </c>
      <c r="AW99" s="19">
        <f>AR98*'Progression estimates'!E20+(AT98+AV98)*'Progression estimates'!K20</f>
        <v>0.85688438784959264</v>
      </c>
      <c r="AX99" s="19">
        <f>AR98*'Progression estimates'!F20+(AT98+AV98)*'Progression estimates'!L20</f>
        <v>1.6678797044917849E-2</v>
      </c>
      <c r="AY99" s="19">
        <f>C98*'Progression estimates'!$C45</f>
        <v>0.36550958878120837</v>
      </c>
      <c r="AZ99" s="19">
        <f>AZ98*'Progression estimates'!J20+AY99</f>
        <v>1.3727954993975406</v>
      </c>
    </row>
    <row r="100" spans="2:52" x14ac:dyDescent="0.35">
      <c r="B100" s="16">
        <v>84</v>
      </c>
      <c r="C100" s="62">
        <f t="shared" si="11"/>
        <v>1.1927605837543225</v>
      </c>
      <c r="D100" s="19">
        <f>C99*'Progression estimates'!$C21</f>
        <v>1.0893862716041571</v>
      </c>
      <c r="E100" s="19">
        <f>C99*'Progression estimates'!$D21</f>
        <v>6.4737132906412018E-2</v>
      </c>
      <c r="F100" s="19">
        <f>D99*'Progression estimates'!$C21</f>
        <v>0.95648723190939922</v>
      </c>
      <c r="G100" s="19">
        <f>D99*'Progression estimates'!$D21</f>
        <v>5.6839564321134059E-2</v>
      </c>
      <c r="H100" s="19">
        <f>F99*'Progression estimates'!$C21</f>
        <v>0.80108418736692877</v>
      </c>
      <c r="I100" s="19">
        <f>F99*'Progression estimates'!$D21</f>
        <v>4.7604687940883017E-2</v>
      </c>
      <c r="J100" s="19">
        <f>H99*'Progression estimates'!$C21</f>
        <v>0.63208708146523729</v>
      </c>
      <c r="K100" s="19">
        <f>H99*'Progression estimates'!$D21</f>
        <v>3.7561980050460728E-2</v>
      </c>
      <c r="L100" s="19">
        <f>J99*'Progression estimates'!$C21</f>
        <v>0.4602179933640051</v>
      </c>
      <c r="M100" s="19">
        <f>J99*'Progression estimates'!$D21</f>
        <v>2.734860368531759E-2</v>
      </c>
      <c r="N100" s="19">
        <f>L99*'Progression estimates'!$C21</f>
        <v>0.29777930524389318</v>
      </c>
      <c r="O100" s="19">
        <f>L99*'Progression estimates'!$D21</f>
        <v>1.7695631901039444E-2</v>
      </c>
      <c r="P100" s="19">
        <f>N99*'Progression estimates'!$C21</f>
        <v>0.15816567554257721</v>
      </c>
      <c r="Q100" s="19">
        <f>N99*'Progression estimates'!$D21</f>
        <v>9.3990466244399367E-3</v>
      </c>
      <c r="R100" s="19">
        <f>P99*'Progression estimates'!$C21</f>
        <v>5.4929685264549347E-2</v>
      </c>
      <c r="S100" s="19">
        <f>P99*'Progression estimates'!$D21</f>
        <v>3.2642143821421579E-3</v>
      </c>
      <c r="T100" s="19">
        <f>R99*'Progression estimates'!$C21</f>
        <v>0</v>
      </c>
      <c r="U100" s="19">
        <f>R99*'Progression estimates'!$D21</f>
        <v>0</v>
      </c>
      <c r="V100" s="19">
        <f>T99*'Progression estimates'!$C21</f>
        <v>0</v>
      </c>
      <c r="W100" s="19">
        <f>T99*'Progression estimates'!$D21</f>
        <v>0</v>
      </c>
      <c r="X100" s="19">
        <f>V99*'Progression estimates'!$C21</f>
        <v>0</v>
      </c>
      <c r="Y100" s="19">
        <f>V99*'Progression estimates'!$D21</f>
        <v>0</v>
      </c>
      <c r="Z100" s="19">
        <f>X99*'Progression estimates'!$C21</f>
        <v>0</v>
      </c>
      <c r="AA100" s="19">
        <f>X99*'Progression estimates'!$D21</f>
        <v>0</v>
      </c>
      <c r="AB100" s="19">
        <f>Z99*'Progression estimates'!$C21</f>
        <v>0</v>
      </c>
      <c r="AC100" s="19">
        <f>Z99*'Progression estimates'!$D21</f>
        <v>0</v>
      </c>
      <c r="AD100" s="19">
        <f>AB99*'Progression estimates'!$C21</f>
        <v>0</v>
      </c>
      <c r="AE100" s="19">
        <f>AB99*'Progression estimates'!$D21</f>
        <v>0</v>
      </c>
      <c r="AF100" s="19">
        <f>AD99*'Progression estimates'!$C21</f>
        <v>0</v>
      </c>
      <c r="AG100" s="19">
        <f>AD99*'Progression estimates'!$D21</f>
        <v>0</v>
      </c>
      <c r="AH100" s="19">
        <f>AF99*'Progression estimates'!$C21</f>
        <v>0</v>
      </c>
      <c r="AI100" s="19">
        <f>AF99*'Progression estimates'!$D21</f>
        <v>0</v>
      </c>
      <c r="AJ100" s="19">
        <f>AH99*'Progression estimates'!$C21</f>
        <v>0</v>
      </c>
      <c r="AK100" s="19">
        <f>AH99*'Progression estimates'!$D21</f>
        <v>0</v>
      </c>
      <c r="AL100" s="19">
        <f>AJ99*'Progression estimates'!$C21</f>
        <v>0</v>
      </c>
      <c r="AM100" s="19">
        <f>AJ99*'Progression estimates'!$D21</f>
        <v>0</v>
      </c>
      <c r="AN100" s="19">
        <f>AL99*'Progression estimates'!$C21</f>
        <v>0</v>
      </c>
      <c r="AO100" s="19">
        <f>AL99*'Progression estimates'!$D21</f>
        <v>0</v>
      </c>
      <c r="AP100" s="19">
        <f>AN99*'Progression estimates'!$C21</f>
        <v>0</v>
      </c>
      <c r="AQ100" s="19">
        <f>AN99*'Progression estimates'!$D21</f>
        <v>0</v>
      </c>
      <c r="AR100" s="18">
        <f t="shared" si="8"/>
        <v>4.4501374317607469</v>
      </c>
      <c r="AS100" s="19">
        <f t="shared" si="9"/>
        <v>0.19971372890541694</v>
      </c>
      <c r="AT100" s="19">
        <f>AT99*'Progression estimates'!J21+AS100</f>
        <v>0.66587214201739076</v>
      </c>
      <c r="AU100" s="19">
        <f t="shared" si="10"/>
        <v>6.4737132906412018E-2</v>
      </c>
      <c r="AV100" s="19">
        <f>AV99*'Progression estimates'!J21+AU100</f>
        <v>0.36492967195144471</v>
      </c>
      <c r="AW100" s="19">
        <f>AR99*'Progression estimates'!E21+(AT99+AV99)*'Progression estimates'!K21</f>
        <v>0.98462137854614729</v>
      </c>
      <c r="AX100" s="19">
        <f>AR99*'Progression estimates'!F21+(AT99+AV99)*'Progression estimates'!L21</f>
        <v>1.8237371218590277E-2</v>
      </c>
      <c r="AY100" s="19">
        <f>C99*'Progression estimates'!$C46</f>
        <v>0.32737243315099407</v>
      </c>
      <c r="AZ100" s="19">
        <f>AZ99*'Progression estimates'!J21+AY100</f>
        <v>1.4418557307984536</v>
      </c>
    </row>
    <row r="101" spans="2:52" x14ac:dyDescent="0.35">
      <c r="B101" s="16">
        <v>90</v>
      </c>
      <c r="C101" s="62">
        <f t="shared" si="11"/>
        <v>0.96123603908771316</v>
      </c>
      <c r="D101" s="19">
        <f>C100*'Progression estimates'!$C22</f>
        <v>0.90888727969414984</v>
      </c>
      <c r="E101" s="19">
        <f>C100*'Progression estimates'!$D22</f>
        <v>4.9116510713914839E-2</v>
      </c>
      <c r="F101" s="19">
        <f>D100*'Progression estimates'!$C22</f>
        <v>0.83011573187465049</v>
      </c>
      <c r="G101" s="19">
        <f>D100*'Progression estimates'!$D22</f>
        <v>4.4859675285730545E-2</v>
      </c>
      <c r="H101" s="19">
        <f>F100*'Progression estimates'!$C22</f>
        <v>0.72884624971089962</v>
      </c>
      <c r="I101" s="19">
        <f>F100*'Progression estimates'!$D22</f>
        <v>3.9387045492339359E-2</v>
      </c>
      <c r="J101" s="19">
        <f>H100*'Progression estimates'!$C22</f>
        <v>0.61042864576408162</v>
      </c>
      <c r="K101" s="19">
        <f>H100*'Progression estimates'!$D22</f>
        <v>3.2987726629688713E-2</v>
      </c>
      <c r="L101" s="19">
        <f>J100*'Progression estimates'!$C22</f>
        <v>0.48165232472259928</v>
      </c>
      <c r="M101" s="19">
        <f>J100*'Progression estimates'!$D22</f>
        <v>2.6028619935775085E-2</v>
      </c>
      <c r="N101" s="19">
        <f>L100*'Progression estimates'!$C22</f>
        <v>0.35068754430022897</v>
      </c>
      <c r="O101" s="19">
        <f>L100*'Progression estimates'!$D22</f>
        <v>1.8951248313932748E-2</v>
      </c>
      <c r="P101" s="19">
        <f>N100*'Progression estimates'!$C22</f>
        <v>0.22690875803461522</v>
      </c>
      <c r="Q101" s="19">
        <f>N100*'Progression estimates'!$D22</f>
        <v>1.2262209730604533E-2</v>
      </c>
      <c r="R101" s="19">
        <f>P100*'Progression estimates'!$C22</f>
        <v>0.1205227373731611</v>
      </c>
      <c r="S101" s="19">
        <f>P100*'Progression estimates'!$D22</f>
        <v>6.5130808337984861E-3</v>
      </c>
      <c r="T101" s="19">
        <f>R100*'Progression estimates'!$C22</f>
        <v>4.1856591251036267E-2</v>
      </c>
      <c r="U101" s="19">
        <f>R100*'Progression estimates'!$D22</f>
        <v>2.2619413414183679E-3</v>
      </c>
      <c r="V101" s="19">
        <f>T100*'Progression estimates'!$C22</f>
        <v>0</v>
      </c>
      <c r="W101" s="19">
        <f>T100*'Progression estimates'!$D22</f>
        <v>0</v>
      </c>
      <c r="X101" s="19">
        <f>V100*'Progression estimates'!$C22</f>
        <v>0</v>
      </c>
      <c r="Y101" s="19">
        <f>V100*'Progression estimates'!$D22</f>
        <v>0</v>
      </c>
      <c r="Z101" s="19">
        <f>X100*'Progression estimates'!$C22</f>
        <v>0</v>
      </c>
      <c r="AA101" s="19">
        <f>X100*'Progression estimates'!$D22</f>
        <v>0</v>
      </c>
      <c r="AB101" s="19">
        <f>Z100*'Progression estimates'!$C22</f>
        <v>0</v>
      </c>
      <c r="AC101" s="19">
        <f>Z100*'Progression estimates'!$D22</f>
        <v>0</v>
      </c>
      <c r="AD101" s="19">
        <f>AB100*'Progression estimates'!$C22</f>
        <v>0</v>
      </c>
      <c r="AE101" s="19">
        <f>AB100*'Progression estimates'!$D22</f>
        <v>0</v>
      </c>
      <c r="AF101" s="19">
        <f>AD100*'Progression estimates'!$C22</f>
        <v>0</v>
      </c>
      <c r="AG101" s="19">
        <f>AD100*'Progression estimates'!$D22</f>
        <v>0</v>
      </c>
      <c r="AH101" s="19">
        <f>AF100*'Progression estimates'!$C22</f>
        <v>0</v>
      </c>
      <c r="AI101" s="19">
        <f>AF100*'Progression estimates'!$D22</f>
        <v>0</v>
      </c>
      <c r="AJ101" s="19">
        <f>AH100*'Progression estimates'!$C22</f>
        <v>0</v>
      </c>
      <c r="AK101" s="19">
        <f>AH100*'Progression estimates'!$D22</f>
        <v>0</v>
      </c>
      <c r="AL101" s="19">
        <f>AJ100*'Progression estimates'!$C22</f>
        <v>0</v>
      </c>
      <c r="AM101" s="19">
        <f>AJ100*'Progression estimates'!$D22</f>
        <v>0</v>
      </c>
      <c r="AN101" s="19">
        <f>AL100*'Progression estimates'!$C22</f>
        <v>0</v>
      </c>
      <c r="AO101" s="19">
        <f>AL100*'Progression estimates'!$D22</f>
        <v>0</v>
      </c>
      <c r="AP101" s="19">
        <f>AN100*'Progression estimates'!$C22</f>
        <v>0</v>
      </c>
      <c r="AQ101" s="19">
        <f>AN100*'Progression estimates'!$D22</f>
        <v>0</v>
      </c>
      <c r="AR101" s="18">
        <f t="shared" si="8"/>
        <v>4.2999058627254234</v>
      </c>
      <c r="AS101" s="19">
        <f t="shared" si="9"/>
        <v>0.18325154756328785</v>
      </c>
      <c r="AT101" s="19">
        <f>AT100*'Progression estimates'!J22+AS101</f>
        <v>0.7180680435711656</v>
      </c>
      <c r="AU101" s="19">
        <f t="shared" si="10"/>
        <v>4.9116510713914839E-2</v>
      </c>
      <c r="AV101" s="19">
        <f>AV100*'Progression estimates'!J22+AU101</f>
        <v>0.34222144201659521</v>
      </c>
      <c r="AW101" s="19">
        <f>AR100*'Progression estimates'!E22+(AT100+AV100)*'Progression estimates'!K22</f>
        <v>1.0585790900708423</v>
      </c>
      <c r="AX101" s="19">
        <f>AR100*'Progression estimates'!F22+(AT100+AV100)*'Progression estimates'!L22</f>
        <v>2.0168597753621811E-2</v>
      </c>
      <c r="AY101" s="19">
        <f>C100*'Progression estimates'!$C47</f>
        <v>0.27948421902354148</v>
      </c>
      <c r="AZ101" s="19">
        <f>AZ100*'Progression estimates'!J22+AY101</f>
        <v>1.4375567393098265</v>
      </c>
    </row>
    <row r="102" spans="2:52" x14ac:dyDescent="0.35">
      <c r="B102" s="16">
        <v>96</v>
      </c>
      <c r="C102" s="62">
        <f t="shared" si="11"/>
        <v>0.7462647913301611</v>
      </c>
      <c r="D102" s="19">
        <f>C101*'Progression estimates'!$C23</f>
        <v>0.72855548479806564</v>
      </c>
      <c r="E102" s="19">
        <f>C101*'Progression estimates'!$D23</f>
        <v>3.5430194582613823E-2</v>
      </c>
      <c r="F102" s="19">
        <f>D101*'Progression estimates'!$C23</f>
        <v>0.6888784707997645</v>
      </c>
      <c r="G102" s="19">
        <f>D101*'Progression estimates'!$D23</f>
        <v>3.3500671909668003E-2</v>
      </c>
      <c r="H102" s="19">
        <f>F101*'Progression estimates'!$C23</f>
        <v>0.62917467186147624</v>
      </c>
      <c r="I102" s="19">
        <f>F101*'Progression estimates'!$D23</f>
        <v>3.0597231804085502E-2</v>
      </c>
      <c r="J102" s="19">
        <f>H101*'Progression estimates'!$C23</f>
        <v>0.55241887653873334</v>
      </c>
      <c r="K102" s="19">
        <f>H101*'Progression estimates'!$D23</f>
        <v>2.6864540443753738E-2</v>
      </c>
      <c r="L102" s="19">
        <f>J101*'Progression estimates'!$C23</f>
        <v>0.46266590084508402</v>
      </c>
      <c r="M102" s="19">
        <f>J101*'Progression estimates'!$D23</f>
        <v>2.2499786544363357E-2</v>
      </c>
      <c r="N102" s="19">
        <f>L101*'Progression estimates'!$C23</f>
        <v>0.36506167962182279</v>
      </c>
      <c r="O102" s="19">
        <f>L101*'Progression estimates'!$D23</f>
        <v>1.7753220740959755E-2</v>
      </c>
      <c r="P102" s="19">
        <f>N101*'Progression estimates'!$C23</f>
        <v>0.26579874605282294</v>
      </c>
      <c r="Q102" s="19">
        <f>N101*'Progression estimates'!$D23</f>
        <v>1.2925990523668182E-2</v>
      </c>
      <c r="R102" s="19">
        <f>P101*'Progression estimates'!$C23</f>
        <v>0.17198233679599997</v>
      </c>
      <c r="S102" s="19">
        <f>P101*'Progression estimates'!$D23</f>
        <v>8.3636288307455519E-3</v>
      </c>
      <c r="T102" s="19">
        <f>R101*'Progression estimates'!$C23</f>
        <v>9.1348532291225165E-2</v>
      </c>
      <c r="U102" s="19">
        <f>R101*'Progression estimates'!$D23</f>
        <v>4.4423470023169922E-3</v>
      </c>
      <c r="V102" s="19">
        <f>T101*'Progression estimates'!$C23</f>
        <v>3.1724621103298579E-2</v>
      </c>
      <c r="W102" s="19">
        <f>T101*'Progression estimates'!$D23</f>
        <v>1.5427918973955816E-3</v>
      </c>
      <c r="X102" s="19">
        <f>V101*'Progression estimates'!$C23</f>
        <v>0</v>
      </c>
      <c r="Y102" s="19">
        <f>V101*'Progression estimates'!$D23</f>
        <v>0</v>
      </c>
      <c r="Z102" s="19">
        <f>X101*'Progression estimates'!$C23</f>
        <v>0</v>
      </c>
      <c r="AA102" s="19">
        <f>X101*'Progression estimates'!$D23</f>
        <v>0</v>
      </c>
      <c r="AB102" s="19">
        <f>Z101*'Progression estimates'!$C23</f>
        <v>0</v>
      </c>
      <c r="AC102" s="19">
        <f>Z101*'Progression estimates'!$D23</f>
        <v>0</v>
      </c>
      <c r="AD102" s="19">
        <f>AB101*'Progression estimates'!$C23</f>
        <v>0</v>
      </c>
      <c r="AE102" s="19">
        <f>AB101*'Progression estimates'!$D23</f>
        <v>0</v>
      </c>
      <c r="AF102" s="19">
        <f>AD101*'Progression estimates'!$C23</f>
        <v>0</v>
      </c>
      <c r="AG102" s="19">
        <f>AD101*'Progression estimates'!$D23</f>
        <v>0</v>
      </c>
      <c r="AH102" s="19">
        <f>AF101*'Progression estimates'!$C23</f>
        <v>0</v>
      </c>
      <c r="AI102" s="19">
        <f>AF101*'Progression estimates'!$D23</f>
        <v>0</v>
      </c>
      <c r="AJ102" s="19">
        <f>AH101*'Progression estimates'!$C23</f>
        <v>0</v>
      </c>
      <c r="AK102" s="19">
        <f>AH101*'Progression estimates'!$D23</f>
        <v>0</v>
      </c>
      <c r="AL102" s="19">
        <f>AJ101*'Progression estimates'!$C23</f>
        <v>0</v>
      </c>
      <c r="AM102" s="19">
        <f>AJ101*'Progression estimates'!$D23</f>
        <v>0</v>
      </c>
      <c r="AN102" s="19">
        <f>AL101*'Progression estimates'!$C23</f>
        <v>0</v>
      </c>
      <c r="AO102" s="19">
        <f>AL101*'Progression estimates'!$D23</f>
        <v>0</v>
      </c>
      <c r="AP102" s="19">
        <f>AN101*'Progression estimates'!$C23</f>
        <v>0</v>
      </c>
      <c r="AQ102" s="19">
        <f>AN101*'Progression estimates'!$D23</f>
        <v>0</v>
      </c>
      <c r="AR102" s="18">
        <f t="shared" si="8"/>
        <v>3.9876093207082932</v>
      </c>
      <c r="AS102" s="19">
        <f t="shared" si="9"/>
        <v>0.15849020969695668</v>
      </c>
      <c r="AT102" s="19">
        <f>AT101*'Progression estimates'!J23+AS102</f>
        <v>0.72920716141459097</v>
      </c>
      <c r="AU102" s="19">
        <f t="shared" si="10"/>
        <v>3.5430194582613823E-2</v>
      </c>
      <c r="AV102" s="19">
        <f>AV101*'Progression estimates'!J23+AU102</f>
        <v>0.30742611467506337</v>
      </c>
      <c r="AW102" s="19">
        <f>AR101*'Progression estimates'!E23+(AT101+AV101)*'Progression estimates'!K23</f>
        <v>1.0802141429565453</v>
      </c>
      <c r="AX102" s="19">
        <f>AR101*'Progression estimates'!F23+(AT101+AV101)*'Progression estimates'!L23</f>
        <v>1.9724287939369933E-2</v>
      </c>
      <c r="AY102" s="19">
        <f>C101*'Progression estimates'!$C48</f>
        <v>0.22914342640891971</v>
      </c>
      <c r="AZ102" s="19">
        <f>AZ101*'Progression estimates'!J23+AY102</f>
        <v>1.3717064572043918</v>
      </c>
    </row>
    <row r="103" spans="2:52" x14ac:dyDescent="0.35">
      <c r="B103" s="51">
        <v>102</v>
      </c>
      <c r="C103" s="62">
        <f t="shared" si="11"/>
        <v>0.55879016986442376</v>
      </c>
      <c r="D103" s="19">
        <f>C102*'Progression estimates'!$C24</f>
        <v>0.56273673768614629</v>
      </c>
      <c r="E103" s="19">
        <f>C102*'Progression estimates'!$D24</f>
        <v>2.4315086967569201E-2</v>
      </c>
      <c r="F103" s="19">
        <f>D102*'Progression estimates'!$C24</f>
        <v>0.54938266082183074</v>
      </c>
      <c r="G103" s="19">
        <f>D102*'Progression estimates'!$D24</f>
        <v>2.373807551872981E-2</v>
      </c>
      <c r="H103" s="19">
        <f>F102*'Progression estimates'!$C24</f>
        <v>0.51946336987051289</v>
      </c>
      <c r="I103" s="19">
        <f>F102*'Progression estimates'!$D24</f>
        <v>2.2445303761050396E-2</v>
      </c>
      <c r="J103" s="19">
        <f>H102*'Progression estimates'!$C24</f>
        <v>0.47444245848312605</v>
      </c>
      <c r="K103" s="19">
        <f>H102*'Progression estimates'!$D24</f>
        <v>2.0500011580119291E-2</v>
      </c>
      <c r="L103" s="19">
        <f>J102*'Progression estimates'!$C24</f>
        <v>0.41656312884004176</v>
      </c>
      <c r="M103" s="19">
        <f>J102*'Progression estimates'!$D24</f>
        <v>1.7999124682841379E-2</v>
      </c>
      <c r="N103" s="19">
        <f>L102*'Progression estimates'!$C24</f>
        <v>0.34888300065197236</v>
      </c>
      <c r="O103" s="19">
        <f>L102*'Progression estimates'!$D24</f>
        <v>1.50747586468941E-2</v>
      </c>
      <c r="P103" s="19">
        <f>N102*'Progression estimates'!$C24</f>
        <v>0.27528247484172425</v>
      </c>
      <c r="Q103" s="19">
        <f>N102*'Progression estimates'!$D24</f>
        <v>1.1894580304009517E-2</v>
      </c>
      <c r="R103" s="19">
        <f>P102*'Progression estimates'!$C24</f>
        <v>0.20043116193144833</v>
      </c>
      <c r="S103" s="19">
        <f>P102*'Progression estimates'!$D24</f>
        <v>8.6603571563728214E-3</v>
      </c>
      <c r="T103" s="19">
        <f>R102*'Progression estimates'!$C24</f>
        <v>0.1296869157872457</v>
      </c>
      <c r="U103" s="19">
        <f>R102*'Progression estimates'!$D24</f>
        <v>5.6035947624258576E-3</v>
      </c>
      <c r="V103" s="19">
        <f>T102*'Progression estimates'!$C24</f>
        <v>6.8883291361442583E-2</v>
      </c>
      <c r="W103" s="19">
        <f>T102*'Progression estimates'!$D24</f>
        <v>2.9763530757787923E-3</v>
      </c>
      <c r="X103" s="19">
        <f>V102*'Progression estimates'!$C24</f>
        <v>2.3922621020587575E-2</v>
      </c>
      <c r="Y103" s="19">
        <f>V102*'Progression estimates'!$D24</f>
        <v>1.0336638283107887E-3</v>
      </c>
      <c r="Z103" s="19">
        <f>X102*'Progression estimates'!$C24</f>
        <v>0</v>
      </c>
      <c r="AA103" s="19">
        <f>X102*'Progression estimates'!$D24</f>
        <v>0</v>
      </c>
      <c r="AB103" s="19">
        <f>Z102*'Progression estimates'!$C24</f>
        <v>0</v>
      </c>
      <c r="AC103" s="19">
        <f>Z102*'Progression estimates'!$D24</f>
        <v>0</v>
      </c>
      <c r="AD103" s="19">
        <f>AB102*'Progression estimates'!$C24</f>
        <v>0</v>
      </c>
      <c r="AE103" s="19">
        <f>AB102*'Progression estimates'!$D24</f>
        <v>0</v>
      </c>
      <c r="AF103" s="19">
        <f>AD102*'Progression estimates'!$C24</f>
        <v>0</v>
      </c>
      <c r="AG103" s="19">
        <f>AD102*'Progression estimates'!$D24</f>
        <v>0</v>
      </c>
      <c r="AH103" s="19">
        <f>AF102*'Progression estimates'!$C24</f>
        <v>0</v>
      </c>
      <c r="AI103" s="19">
        <f>AF102*'Progression estimates'!$D24</f>
        <v>0</v>
      </c>
      <c r="AJ103" s="19">
        <f>AH102*'Progression estimates'!$C24</f>
        <v>0</v>
      </c>
      <c r="AK103" s="19">
        <f>AH102*'Progression estimates'!$D24</f>
        <v>0</v>
      </c>
      <c r="AL103" s="19">
        <f>AJ102*'Progression estimates'!$C24</f>
        <v>0</v>
      </c>
      <c r="AM103" s="19">
        <f>AJ102*'Progression estimates'!$D24</f>
        <v>0</v>
      </c>
      <c r="AN103" s="19">
        <f>AL102*'Progression estimates'!$C24</f>
        <v>0</v>
      </c>
      <c r="AO103" s="19">
        <f>AL102*'Progression estimates'!$D24</f>
        <v>0</v>
      </c>
      <c r="AP103" s="19">
        <f>AN102*'Progression estimates'!$C24</f>
        <v>0</v>
      </c>
      <c r="AQ103" s="19">
        <f>AN102*'Progression estimates'!$D24</f>
        <v>0</v>
      </c>
      <c r="AR103" s="18">
        <f t="shared" si="8"/>
        <v>3.5696778212960787</v>
      </c>
      <c r="AS103" s="19">
        <f t="shared" si="9"/>
        <v>0.12992582331653274</v>
      </c>
      <c r="AT103" s="19">
        <f>AT102*'Progression estimates'!J24+AS103</f>
        <v>0.70355920336112421</v>
      </c>
      <c r="AU103" s="19">
        <f t="shared" si="10"/>
        <v>2.4315086967569201E-2</v>
      </c>
      <c r="AV103" s="19">
        <f>AV102*'Progression estimates'!J24+AU103</f>
        <v>0.26615292209377828</v>
      </c>
      <c r="AW103" s="19">
        <f>AR102*'Progression estimates'!E24+(AT102+AV102)*'Progression estimates'!K24</f>
        <v>1.0517797599250505</v>
      </c>
      <c r="AX103" s="19">
        <f>AR102*'Progression estimates'!F24+(AT102+AV102)*'Progression estimates'!L24</f>
        <v>2.0124714775631589E-2</v>
      </c>
      <c r="AY103" s="19">
        <f>C102*'Progression estimates'!$C49</f>
        <v>0.18053887352715758</v>
      </c>
      <c r="AZ103" s="19">
        <f>AZ102*'Progression estimates'!J24+AY103</f>
        <v>1.2595965859455625</v>
      </c>
    </row>
    <row r="104" spans="2:52" x14ac:dyDescent="0.35">
      <c r="B104" s="51">
        <v>108</v>
      </c>
      <c r="C104" s="62">
        <f t="shared" si="11"/>
        <v>0.40331358874574541</v>
      </c>
      <c r="D104" s="19">
        <f>C103*'Progression estimates'!$C25</f>
        <v>0.41930896283708147</v>
      </c>
      <c r="E104" s="19">
        <f>C103*'Progression estimates'!$D25</f>
        <v>1.5842904616238666E-2</v>
      </c>
      <c r="F104" s="19">
        <f>D103*'Progression estimates'!$C25</f>
        <v>0.42227041661586606</v>
      </c>
      <c r="G104" s="19">
        <f>D103*'Progression estimates'!$D25</f>
        <v>1.5954798312536576E-2</v>
      </c>
      <c r="H104" s="19">
        <f>F103*'Progression estimates'!$C25</f>
        <v>0.41224968894096548</v>
      </c>
      <c r="I104" s="19">
        <f>F103*'Progression estimates'!$D25</f>
        <v>1.5576181476720364E-2</v>
      </c>
      <c r="J104" s="19">
        <f>H103*'Progression estimates'!$C25</f>
        <v>0.38979863748338206</v>
      </c>
      <c r="K104" s="19">
        <f>H103*'Progression estimates'!$D25</f>
        <v>1.472790514995136E-2</v>
      </c>
      <c r="L104" s="19">
        <f>J103*'Progression estimates'!$C25</f>
        <v>0.35601552411113802</v>
      </c>
      <c r="M104" s="19">
        <f>J103*'Progression estimates'!$D25</f>
        <v>1.3451465363940884E-2</v>
      </c>
      <c r="N104" s="19">
        <f>L103*'Progression estimates'!$C25</f>
        <v>0.31258361891453168</v>
      </c>
      <c r="O104" s="19">
        <f>L103*'Progression estimates'!$D25</f>
        <v>1.1810461731021391E-2</v>
      </c>
      <c r="P104" s="19">
        <f>N103*'Progression estimates'!$C25</f>
        <v>0.26179732043310794</v>
      </c>
      <c r="Q104" s="19">
        <f>N103*'Progression estimates'!$D25</f>
        <v>9.8915843542798799E-3</v>
      </c>
      <c r="R104" s="19">
        <f>P103*'Progression estimates'!$C25</f>
        <v>0.20656843165497013</v>
      </c>
      <c r="S104" s="19">
        <f>P103*'Progression estimates'!$D25</f>
        <v>7.8048509559459668E-3</v>
      </c>
      <c r="T104" s="19">
        <f>R103*'Progression estimates'!$C25</f>
        <v>0.15040096830997854</v>
      </c>
      <c r="U104" s="19">
        <f>R103*'Progression estimates'!$D25</f>
        <v>5.6826550498772291E-3</v>
      </c>
      <c r="V104" s="19">
        <f>T103*'Progression estimates'!$C25</f>
        <v>9.7315395089150505E-2</v>
      </c>
      <c r="W104" s="19">
        <f>T103*'Progression estimates'!$D25</f>
        <v>3.6769033307976957E-3</v>
      </c>
      <c r="X104" s="19">
        <f>V103*'Progression estimates'!$C25</f>
        <v>5.1689136665698333E-2</v>
      </c>
      <c r="Y104" s="19">
        <f>V103*'Progression estimates'!$D25</f>
        <v>1.9529896436021605E-3</v>
      </c>
      <c r="Z104" s="19">
        <f>X103*'Progression estimates'!$C25</f>
        <v>1.7951227400655419E-2</v>
      </c>
      <c r="AA104" s="19">
        <f>X103*'Progression estimates'!$D25</f>
        <v>6.7825782098412837E-4</v>
      </c>
      <c r="AB104" s="19">
        <f>Z103*'Progression estimates'!$C25</f>
        <v>0</v>
      </c>
      <c r="AC104" s="19">
        <f>Z103*'Progression estimates'!$D25</f>
        <v>0</v>
      </c>
      <c r="AD104" s="19">
        <f>AB103*'Progression estimates'!$C25</f>
        <v>0</v>
      </c>
      <c r="AE104" s="19">
        <f>AB103*'Progression estimates'!$D25</f>
        <v>0</v>
      </c>
      <c r="AF104" s="19">
        <f>AD103*'Progression estimates'!$C25</f>
        <v>0</v>
      </c>
      <c r="AG104" s="19">
        <f>AD103*'Progression estimates'!$D25</f>
        <v>0</v>
      </c>
      <c r="AH104" s="19">
        <f>AF103*'Progression estimates'!$C25</f>
        <v>0</v>
      </c>
      <c r="AI104" s="19">
        <f>AF103*'Progression estimates'!$D25</f>
        <v>0</v>
      </c>
      <c r="AJ104" s="19">
        <f>AH103*'Progression estimates'!$C25</f>
        <v>0</v>
      </c>
      <c r="AK104" s="19">
        <f>AH103*'Progression estimates'!$D25</f>
        <v>0</v>
      </c>
      <c r="AL104" s="19">
        <f>AJ103*'Progression estimates'!$C25</f>
        <v>0</v>
      </c>
      <c r="AM104" s="19">
        <f>AJ103*'Progression estimates'!$D25</f>
        <v>0</v>
      </c>
      <c r="AN104" s="19">
        <f>AL103*'Progression estimates'!$C25</f>
        <v>0</v>
      </c>
      <c r="AO104" s="19">
        <f>AL103*'Progression estimates'!$D25</f>
        <v>0</v>
      </c>
      <c r="AP104" s="19">
        <f>AN103*'Progression estimates'!$C25</f>
        <v>0</v>
      </c>
      <c r="AQ104" s="19">
        <f>AN103*'Progression estimates'!$D25</f>
        <v>0</v>
      </c>
      <c r="AR104" s="18">
        <f t="shared" si="8"/>
        <v>3.0979493284565258</v>
      </c>
      <c r="AS104" s="19">
        <f t="shared" si="9"/>
        <v>0.10120805318965763</v>
      </c>
      <c r="AT104" s="19">
        <f>AT103*'Progression estimates'!J25+AS104</f>
        <v>0.64909725689709619</v>
      </c>
      <c r="AU104" s="19">
        <f t="shared" si="10"/>
        <v>1.5842904616238666E-2</v>
      </c>
      <c r="AV104" s="19">
        <f>AV103*'Progression estimates'!J25+AU104</f>
        <v>0.22310664568270319</v>
      </c>
      <c r="AW104" s="19">
        <f>AR103*'Progression estimates'!E25+(AT103+AV103)*'Progression estimates'!K25</f>
        <v>0.98620595639912656</v>
      </c>
      <c r="AX104" s="19">
        <f>AR103*'Progression estimates'!F25+(AT103+AV103)*'Progression estimates'!L25</f>
        <v>1.8182626768849637E-2</v>
      </c>
      <c r="AY104" s="19">
        <f>C103*'Progression estimates'!$C50</f>
        <v>0.13724296065064159</v>
      </c>
      <c r="AZ104" s="19">
        <f>AZ103*'Progression estimates'!J25+AY104</f>
        <v>1.1181403281634317</v>
      </c>
    </row>
    <row r="105" spans="2:52" x14ac:dyDescent="0.35">
      <c r="B105" s="51">
        <v>114</v>
      </c>
      <c r="C105" s="62">
        <f t="shared" si="11"/>
        <v>0.27983728970935551</v>
      </c>
      <c r="D105" s="19">
        <f>C104*'Progression estimates'!$C26</f>
        <v>0.3012213243223556</v>
      </c>
      <c r="E105" s="19">
        <f>C104*'Progression estimates'!$D26</f>
        <v>9.7482664692707978E-3</v>
      </c>
      <c r="F105" s="19">
        <f>D104*'Progression estimates'!$C26</f>
        <v>0.31316773005048287</v>
      </c>
      <c r="G105" s="19">
        <f>D104*'Progression estimates'!$D26</f>
        <v>1.0134881682021073E-2</v>
      </c>
      <c r="H105" s="19">
        <f>F104*'Progression estimates'!$C26</f>
        <v>0.31537954005157687</v>
      </c>
      <c r="I105" s="19">
        <f>F104*'Progression estimates'!$D26</f>
        <v>1.0206461319746151E-2</v>
      </c>
      <c r="J105" s="19">
        <f>H104*'Progression estimates'!$C26</f>
        <v>0.3078953963352834</v>
      </c>
      <c r="K105" s="19">
        <f>H104*'Progression estimates'!$D26</f>
        <v>9.9642559333749294E-3</v>
      </c>
      <c r="L105" s="19">
        <f>J104*'Progression estimates'!$C26</f>
        <v>0.29112746279375834</v>
      </c>
      <c r="M105" s="19">
        <f>J104*'Progression estimates'!$D26</f>
        <v>9.4216041650463257E-3</v>
      </c>
      <c r="N105" s="19">
        <f>L104*'Progression estimates'!$C26</f>
        <v>0.26589599419542442</v>
      </c>
      <c r="O105" s="19">
        <f>L104*'Progression estimates'!$D26</f>
        <v>8.6050514861782893E-3</v>
      </c>
      <c r="P105" s="19">
        <f>N104*'Progression estimates'!$C26</f>
        <v>0.23345816823015</v>
      </c>
      <c r="Q105" s="19">
        <f>N104*'Progression estimates'!$D26</f>
        <v>7.5552832737029729E-3</v>
      </c>
      <c r="R105" s="19">
        <f>P104*'Progression estimates'!$C26</f>
        <v>0.19552759382629839</v>
      </c>
      <c r="S105" s="19">
        <f>P104*'Progression estimates'!$D26</f>
        <v>6.3277561474177598E-3</v>
      </c>
      <c r="T105" s="19">
        <f>R104*'Progression estimates'!$C26</f>
        <v>0.15427899848305943</v>
      </c>
      <c r="U105" s="19">
        <f>R104*'Progression estimates'!$D26</f>
        <v>4.9928496636433856E-3</v>
      </c>
      <c r="V105" s="19">
        <f>T104*'Progression estimates'!$C26</f>
        <v>0.11232941343381475</v>
      </c>
      <c r="W105" s="19">
        <f>T104*'Progression estimates'!$D26</f>
        <v>3.6352574206129822E-3</v>
      </c>
      <c r="X105" s="19">
        <f>V104*'Progression estimates'!$C26</f>
        <v>7.2681588232294356E-2</v>
      </c>
      <c r="Y105" s="19">
        <f>V104*'Progression estimates'!$D26</f>
        <v>2.3521558146394426E-3</v>
      </c>
      <c r="Z105" s="19">
        <f>X104*'Progression estimates'!$C26</f>
        <v>3.860487381033012E-2</v>
      </c>
      <c r="AA105" s="19">
        <f>X104*'Progression estimates'!$D26</f>
        <v>1.2493491214882807E-3</v>
      </c>
      <c r="AB105" s="19">
        <f>Z104*'Progression estimates'!$C26</f>
        <v>1.3407166635900325E-2</v>
      </c>
      <c r="AC105" s="19">
        <f>Z104*'Progression estimates'!$D26</f>
        <v>4.3388904573305284E-4</v>
      </c>
      <c r="AD105" s="19">
        <f>AB104*'Progression estimates'!$C26</f>
        <v>0</v>
      </c>
      <c r="AE105" s="19">
        <f>AB104*'Progression estimates'!$D26</f>
        <v>0</v>
      </c>
      <c r="AF105" s="19">
        <f>AD104*'Progression estimates'!$C26</f>
        <v>0</v>
      </c>
      <c r="AG105" s="19">
        <f>AD104*'Progression estimates'!$D26</f>
        <v>0</v>
      </c>
      <c r="AH105" s="19">
        <f>AF104*'Progression estimates'!$C26</f>
        <v>0</v>
      </c>
      <c r="AI105" s="19">
        <f>AF104*'Progression estimates'!$D26</f>
        <v>0</v>
      </c>
      <c r="AJ105" s="19">
        <f>AH104*'Progression estimates'!$C26</f>
        <v>0</v>
      </c>
      <c r="AK105" s="19">
        <f>AH104*'Progression estimates'!$D26</f>
        <v>0</v>
      </c>
      <c r="AL105" s="19">
        <f>AJ104*'Progression estimates'!$C26</f>
        <v>0</v>
      </c>
      <c r="AM105" s="19">
        <f>AJ104*'Progression estimates'!$D26</f>
        <v>0</v>
      </c>
      <c r="AN105" s="19">
        <f>AL104*'Progression estimates'!$C26</f>
        <v>0</v>
      </c>
      <c r="AO105" s="19">
        <f>AL104*'Progression estimates'!$D26</f>
        <v>0</v>
      </c>
      <c r="AP105" s="19">
        <f>AN104*'Progression estimates'!$C26</f>
        <v>0</v>
      </c>
      <c r="AQ105" s="19">
        <f>AN104*'Progression estimates'!$D26</f>
        <v>0</v>
      </c>
      <c r="AR105" s="18">
        <f t="shared" si="8"/>
        <v>2.6149752504007289</v>
      </c>
      <c r="AS105" s="19">
        <f t="shared" si="9"/>
        <v>7.4878795073604634E-2</v>
      </c>
      <c r="AT105" s="19">
        <f>AT104*'Progression estimates'!J26+AS105</f>
        <v>0.57535662174188984</v>
      </c>
      <c r="AU105" s="19">
        <f t="shared" si="10"/>
        <v>9.7482664692707978E-3</v>
      </c>
      <c r="AV105" s="19">
        <f>AV104*'Progression estimates'!J26+AU105</f>
        <v>0.18177168508654021</v>
      </c>
      <c r="AW105" s="19">
        <f>AR104*'Progression estimates'!E26+(AT104+AV104)*'Progression estimates'!K26</f>
        <v>0.89139235531440542</v>
      </c>
      <c r="AX105" s="19">
        <f>AR104*'Progression estimates'!F26+(AT104+AV104)*'Progression estimates'!L26</f>
        <v>1.762690928438683E-2</v>
      </c>
      <c r="AY105" s="19">
        <f>C104*'Progression estimates'!$C51</f>
        <v>0.10030161010143403</v>
      </c>
      <c r="AZ105" s="19">
        <f>AZ104*'Progression estimates'!J26+AY105</f>
        <v>0.96242887285477774</v>
      </c>
    </row>
    <row r="106" spans="2:52" x14ac:dyDescent="0.35">
      <c r="B106" s="17">
        <v>120</v>
      </c>
      <c r="C106" s="63">
        <f t="shared" si="11"/>
        <v>0.1855823025022971</v>
      </c>
      <c r="D106" s="21">
        <f>C105*'Progression estimates'!$C27</f>
        <v>0.20805715601906846</v>
      </c>
      <c r="E106" s="21">
        <f>C105*'Progression estimates'!$D27</f>
        <v>5.6075595070958339E-3</v>
      </c>
      <c r="F106" s="21">
        <f>D105*'Progression estimates'!$C27</f>
        <v>0.22395604294159063</v>
      </c>
      <c r="G106" s="21">
        <f>D105*'Progression estimates'!$D27</f>
        <v>6.0360665395886737E-3</v>
      </c>
      <c r="H106" s="21">
        <f>F105*'Progression estimates'!$C27</f>
        <v>0.23283811581695901</v>
      </c>
      <c r="I106" s="21">
        <f>F105*'Progression estimates'!$D27</f>
        <v>6.2754562974224552E-3</v>
      </c>
      <c r="J106" s="21">
        <f>H105*'Progression estimates'!$C27</f>
        <v>0.23448258178130602</v>
      </c>
      <c r="K106" s="21">
        <f>H105*'Progression estimates'!$D27</f>
        <v>6.3197779681061798E-3</v>
      </c>
      <c r="L106" s="21">
        <f>J105*'Progression estimates'!$C27</f>
        <v>0.22891817091073452</v>
      </c>
      <c r="M106" s="21">
        <f>J105*'Progression estimates'!$D27</f>
        <v>6.1698058850704939E-3</v>
      </c>
      <c r="N106" s="21">
        <f>L105*'Progression estimates'!$C27</f>
        <v>0.21645132430644576</v>
      </c>
      <c r="O106" s="21">
        <f>L105*'Progression estimates'!$D27</f>
        <v>5.8337992533496518E-3</v>
      </c>
      <c r="P106" s="21">
        <f>N105*'Progression estimates'!$C27</f>
        <v>0.19769189591073014</v>
      </c>
      <c r="Q106" s="21">
        <f>N105*'Progression estimates'!$D27</f>
        <v>5.3281948653014092E-3</v>
      </c>
      <c r="R106" s="21">
        <f>P105*'Progression estimates'!$C27</f>
        <v>0.17357458894000419</v>
      </c>
      <c r="S106" s="21">
        <f>P105*'Progression estimates'!$D27</f>
        <v>4.6781848556632496E-3</v>
      </c>
      <c r="T106" s="21">
        <f>R105*'Progression estimates'!$C27</f>
        <v>0.14537346018825156</v>
      </c>
      <c r="U106" s="21">
        <f>R105*'Progression estimates'!$D27</f>
        <v>3.9181076217505127E-3</v>
      </c>
      <c r="V106" s="21">
        <f>T105*'Progression estimates'!$C27</f>
        <v>0.11470540502730717</v>
      </c>
      <c r="W106" s="21">
        <f>T105*'Progression estimates'!$D27</f>
        <v>3.0915417512349525E-3</v>
      </c>
      <c r="X106" s="21">
        <f>V105*'Progression estimates'!$C27</f>
        <v>8.3516168701473464E-2</v>
      </c>
      <c r="Y106" s="21">
        <f>V105*'Progression estimates'!$D27</f>
        <v>2.250928998352959E-3</v>
      </c>
      <c r="Z106" s="21">
        <f>X105*'Progression estimates'!$C27</f>
        <v>5.4038275450230683E-2</v>
      </c>
      <c r="AA106" s="21">
        <f>X105*'Progression estimates'!$D27</f>
        <v>1.4564403890065306E-3</v>
      </c>
      <c r="AB106" s="21">
        <f>Z105*'Progression estimates'!$C27</f>
        <v>2.8702465857193361E-2</v>
      </c>
      <c r="AC106" s="21">
        <f>Z105*'Progression estimates'!$D27</f>
        <v>7.7358927889914562E-4</v>
      </c>
      <c r="AD106" s="21">
        <f>AB105*'Progression estimates'!$C27</f>
        <v>9.9681388546764005E-3</v>
      </c>
      <c r="AE106" s="21">
        <f>AB105*'Progression estimates'!$D27</f>
        <v>2.68661423966927E-4</v>
      </c>
      <c r="AF106" s="21">
        <f>AD105*'Progression estimates'!$C27</f>
        <v>0</v>
      </c>
      <c r="AG106" s="21">
        <f>AD105*'Progression estimates'!$D27</f>
        <v>0</v>
      </c>
      <c r="AH106" s="21">
        <f>AF105*'Progression estimates'!$C27</f>
        <v>0</v>
      </c>
      <c r="AI106" s="21">
        <f>AF105*'Progression estimates'!$D27</f>
        <v>0</v>
      </c>
      <c r="AJ106" s="21">
        <f>AH105*'Progression estimates'!$C27</f>
        <v>0</v>
      </c>
      <c r="AK106" s="21">
        <f>AH105*'Progression estimates'!$D27</f>
        <v>0</v>
      </c>
      <c r="AL106" s="21">
        <f>AJ105*'Progression estimates'!$C27</f>
        <v>0</v>
      </c>
      <c r="AM106" s="21">
        <f>AJ105*'Progression estimates'!$D27</f>
        <v>0</v>
      </c>
      <c r="AN106" s="21">
        <f>AL105*'Progression estimates'!$C27</f>
        <v>0</v>
      </c>
      <c r="AO106" s="21">
        <f>AL105*'Progression estimates'!$D27</f>
        <v>0</v>
      </c>
      <c r="AP106" s="21">
        <f>AN105*'Progression estimates'!$C27</f>
        <v>0</v>
      </c>
      <c r="AQ106" s="21">
        <f>AN105*'Progression estimates'!$D27</f>
        <v>0</v>
      </c>
      <c r="AR106" s="20">
        <f t="shared" si="8"/>
        <v>2.1522737907059715</v>
      </c>
      <c r="AS106" s="21">
        <f t="shared" si="9"/>
        <v>5.240055512771314E-2</v>
      </c>
      <c r="AT106" s="21">
        <f>AT105*'Progression estimates'!J27+AS106</f>
        <v>0.4917037267609749</v>
      </c>
      <c r="AU106" s="21">
        <f t="shared" si="10"/>
        <v>5.6075595070958339E-3</v>
      </c>
      <c r="AV106" s="21">
        <f>AV105*'Progression estimates'!J27+AU106</f>
        <v>0.14439605129482447</v>
      </c>
      <c r="AW106" s="21">
        <f>AR105*'Progression estimates'!E27+(AT105+AV105)*'Progression estimates'!K27</f>
        <v>0.78242304923822192</v>
      </c>
      <c r="AX106" s="21">
        <f>AR105*'Progression estimates'!F27+(AT105+AV105)*'Progression estimates'!L27</f>
        <v>1.4971654755330695E-2</v>
      </c>
      <c r="AY106" s="21">
        <f>C105*'Progression estimates'!$C52</f>
        <v>7.0537696375390813E-2</v>
      </c>
      <c r="AZ106" s="21">
        <f>AZ105*'Progression estimates'!J27+AY106</f>
        <v>0.80538290426838377</v>
      </c>
    </row>
    <row r="108" spans="2:52" x14ac:dyDescent="0.35">
      <c r="B108" s="1" t="s">
        <v>79</v>
      </c>
      <c r="P108" s="152"/>
      <c r="Q108" s="85"/>
      <c r="R108" s="85"/>
      <c r="S108" s="85"/>
      <c r="T108" s="85"/>
      <c r="U108" s="85"/>
      <c r="V108" s="85"/>
      <c r="W108" s="85"/>
    </row>
    <row r="109" spans="2:52" x14ac:dyDescent="0.35">
      <c r="G109" s="24"/>
      <c r="H109" s="24"/>
      <c r="O109"/>
      <c r="P109" s="85"/>
      <c r="Q109" s="85"/>
      <c r="R109" s="85"/>
      <c r="S109" s="85"/>
      <c r="T109" s="85"/>
      <c r="U109" s="85"/>
      <c r="V109" s="85"/>
      <c r="W109" s="85"/>
    </row>
    <row r="110" spans="2:52" ht="15" customHeight="1" x14ac:dyDescent="0.35">
      <c r="B110" s="167" t="s">
        <v>46</v>
      </c>
      <c r="C110" s="177" t="s">
        <v>82</v>
      </c>
      <c r="D110" s="173"/>
      <c r="E110" s="173"/>
      <c r="F110" s="173"/>
      <c r="G110" s="173"/>
      <c r="H110" s="173"/>
      <c r="I110" s="173"/>
      <c r="J110" s="173"/>
      <c r="K110" s="173"/>
      <c r="L110" s="173"/>
      <c r="M110" s="178"/>
      <c r="N110" s="177" t="s">
        <v>32</v>
      </c>
      <c r="O110" s="173"/>
      <c r="P110" s="173"/>
      <c r="Q110" s="173"/>
      <c r="R110" s="173"/>
      <c r="S110" s="173"/>
      <c r="T110" s="173"/>
      <c r="U110" s="178"/>
      <c r="V110" s="177" t="s">
        <v>33</v>
      </c>
      <c r="W110" s="173"/>
      <c r="X110" s="173"/>
      <c r="Y110" s="173"/>
      <c r="Z110" s="173"/>
      <c r="AA110" s="173"/>
      <c r="AB110" s="173"/>
      <c r="AC110" s="178"/>
      <c r="AD110" s="177" t="s">
        <v>88</v>
      </c>
      <c r="AE110" s="173"/>
      <c r="AF110" s="173"/>
      <c r="AG110" s="173"/>
      <c r="AH110" s="173"/>
      <c r="AI110" s="173"/>
      <c r="AJ110" s="173"/>
      <c r="AK110" s="173"/>
    </row>
    <row r="111" spans="2:52" ht="15" customHeight="1" x14ac:dyDescent="0.35">
      <c r="B111" s="179"/>
      <c r="C111" s="181" t="s">
        <v>76</v>
      </c>
      <c r="D111" s="180" t="s">
        <v>80</v>
      </c>
      <c r="E111" s="180" t="s">
        <v>15</v>
      </c>
      <c r="F111" s="180"/>
      <c r="G111" s="180" t="s">
        <v>136</v>
      </c>
      <c r="H111" s="180"/>
      <c r="I111" s="183" t="s">
        <v>134</v>
      </c>
      <c r="J111" s="183"/>
      <c r="K111" s="183" t="s">
        <v>135</v>
      </c>
      <c r="L111" s="183"/>
      <c r="M111" s="57" t="s">
        <v>14</v>
      </c>
      <c r="N111" s="174" t="s">
        <v>30</v>
      </c>
      <c r="O111" s="175"/>
      <c r="P111" s="175"/>
      <c r="Q111" s="175"/>
      <c r="R111" s="175" t="s">
        <v>31</v>
      </c>
      <c r="S111" s="175"/>
      <c r="T111" s="175"/>
      <c r="U111" s="176"/>
      <c r="V111" s="174" t="s">
        <v>30</v>
      </c>
      <c r="W111" s="175"/>
      <c r="X111" s="175"/>
      <c r="Y111" s="175"/>
      <c r="Z111" s="175" t="s">
        <v>31</v>
      </c>
      <c r="AA111" s="175"/>
      <c r="AB111" s="175"/>
      <c r="AC111" s="176"/>
      <c r="AD111" s="174" t="s">
        <v>35</v>
      </c>
      <c r="AE111" s="175"/>
      <c r="AF111" s="175"/>
      <c r="AG111" s="175"/>
      <c r="AH111" s="175" t="s">
        <v>36</v>
      </c>
      <c r="AI111" s="175"/>
      <c r="AJ111" s="175"/>
      <c r="AK111" s="175"/>
    </row>
    <row r="112" spans="2:52" x14ac:dyDescent="0.35">
      <c r="B112" s="168"/>
      <c r="C112" s="182"/>
      <c r="D112" s="172"/>
      <c r="E112" s="56" t="s">
        <v>12</v>
      </c>
      <c r="F112" s="56" t="s">
        <v>13</v>
      </c>
      <c r="G112" s="142" t="s">
        <v>12</v>
      </c>
      <c r="H112" s="142" t="s">
        <v>13</v>
      </c>
      <c r="I112" s="3" t="s">
        <v>12</v>
      </c>
      <c r="J112" s="3" t="s">
        <v>13</v>
      </c>
      <c r="K112" s="3" t="s">
        <v>12</v>
      </c>
      <c r="L112" s="3" t="s">
        <v>13</v>
      </c>
      <c r="M112" s="58"/>
      <c r="N112" s="33" t="s">
        <v>26</v>
      </c>
      <c r="O112" s="34" t="s">
        <v>28</v>
      </c>
      <c r="P112" s="149" t="s">
        <v>29</v>
      </c>
      <c r="Q112" s="74" t="s">
        <v>18</v>
      </c>
      <c r="R112" s="34" t="s">
        <v>26</v>
      </c>
      <c r="S112" s="34" t="s">
        <v>28</v>
      </c>
      <c r="T112" s="34" t="s">
        <v>29</v>
      </c>
      <c r="U112" s="74" t="s">
        <v>18</v>
      </c>
      <c r="V112" s="43" t="s">
        <v>26</v>
      </c>
      <c r="W112" s="149" t="s">
        <v>28</v>
      </c>
      <c r="X112" s="149" t="s">
        <v>29</v>
      </c>
      <c r="Y112" s="149" t="s">
        <v>18</v>
      </c>
      <c r="Z112" s="32" t="s">
        <v>26</v>
      </c>
      <c r="AA112" s="32" t="s">
        <v>28</v>
      </c>
      <c r="AB112" s="32" t="s">
        <v>29</v>
      </c>
      <c r="AC112" s="74" t="s">
        <v>18</v>
      </c>
      <c r="AD112" s="31" t="s">
        <v>26</v>
      </c>
      <c r="AE112" s="32" t="s">
        <v>28</v>
      </c>
      <c r="AF112" s="32" t="s">
        <v>29</v>
      </c>
      <c r="AG112" s="74" t="s">
        <v>18</v>
      </c>
      <c r="AH112" s="32" t="s">
        <v>26</v>
      </c>
      <c r="AI112" s="32" t="s">
        <v>28</v>
      </c>
      <c r="AJ112" s="32" t="s">
        <v>29</v>
      </c>
      <c r="AK112" s="74" t="s">
        <v>18</v>
      </c>
    </row>
    <row r="113" spans="1:37" x14ac:dyDescent="0.35">
      <c r="B113" s="45">
        <v>0</v>
      </c>
      <c r="C113" s="46">
        <f t="shared" ref="C113:C133" si="12">C8+AR34+AR60+AR86</f>
        <v>1000</v>
      </c>
      <c r="D113" s="47">
        <f t="shared" ref="D113:D114" si="13">D8+AS34+AS60+AT86</f>
        <v>0</v>
      </c>
      <c r="E113" s="19">
        <f>E8+AT34+AT60+AU86</f>
        <v>0</v>
      </c>
      <c r="F113" s="19">
        <f>F8+AU34+AU60+AV86</f>
        <v>0</v>
      </c>
      <c r="G113" s="19">
        <f>I8+AX34+AX60+AY86</f>
        <v>0</v>
      </c>
      <c r="H113" s="19">
        <f>J8+AY34+AY60+AZ86</f>
        <v>0</v>
      </c>
      <c r="I113" s="19">
        <f>G8+AV34+AV60+AW86</f>
        <v>0</v>
      </c>
      <c r="J113" s="47">
        <v>0</v>
      </c>
      <c r="K113" s="47">
        <f t="shared" ref="K113:K133" si="14">H8+AW34+AW60+AX86</f>
        <v>0</v>
      </c>
      <c r="L113" s="47">
        <v>0</v>
      </c>
      <c r="M113" s="144">
        <f t="shared" ref="M113:M133" si="15">C113+D113+F113+J113+L113</f>
        <v>1000</v>
      </c>
      <c r="N113" s="48">
        <f>C113*(Costs!$C$6+Notes!$P$9*Costs!$C$7)+IF('Disease progression'!B8&lt;Notes!$L$9,0,E113*(1+Notes!P$9)*Costs!$C$7)</f>
        <v>168800</v>
      </c>
      <c r="O113" s="49">
        <f>C113*Costs!C11</f>
        <v>2211460</v>
      </c>
      <c r="P113" s="49">
        <f>(C113+D113)*Costs!C$12</f>
        <v>8250</v>
      </c>
      <c r="Q113" s="50">
        <f t="shared" ref="Q113:Q133" si="16">SUM(N113:P113)</f>
        <v>2388510</v>
      </c>
      <c r="R113" s="49">
        <f>N113/((1+Costs!$C$16)^($B8/12))</f>
        <v>168800</v>
      </c>
      <c r="S113" s="49">
        <f>O113/((1+Costs!$C$16)^($B8/12))</f>
        <v>2211460</v>
      </c>
      <c r="T113" s="49">
        <f>P113/((1+Costs!$C$16)^($B8/12))</f>
        <v>8250</v>
      </c>
      <c r="U113" s="49">
        <f>Q113/((1+Costs!$C$16)^($B113/12))</f>
        <v>2388510</v>
      </c>
      <c r="V113" s="48">
        <f>IF(Notes!F$20=FALSE,E113,G113)*(1+Notes!P$9)*Costs!$C$7</f>
        <v>0</v>
      </c>
      <c r="W113" s="28">
        <f>IF(Notes!F$20=FALSE,E113,G113)*Costs!C$11</f>
        <v>0</v>
      </c>
      <c r="X113" s="49">
        <f>IF(Notes!F$20=FALSE,E113,G113)*(Costs!$C$12/6)</f>
        <v>0</v>
      </c>
      <c r="Y113" s="50">
        <f t="shared" ref="Y113:Y133" si="17">SUM(V113:X113)</f>
        <v>0</v>
      </c>
      <c r="Z113" s="48">
        <f>V113/((1+Costs!$C$16)^($B8/12))</f>
        <v>0</v>
      </c>
      <c r="AA113" s="49">
        <f>W113/((1+Costs!$C$16)^($B8/12))</f>
        <v>0</v>
      </c>
      <c r="AB113" s="49">
        <f>X113/((1+Costs!$C$16)^($B8/12))</f>
        <v>0</v>
      </c>
      <c r="AC113" s="49">
        <f>Y113/((1+Costs!$C$16)^($B113/12))</f>
        <v>0</v>
      </c>
      <c r="AD113" s="27">
        <f>IF(($B113/12)&lt;=Notes!$D$7,R113,0)</f>
        <v>168800</v>
      </c>
      <c r="AE113" s="28">
        <f>IF(($B113/12)&lt;=Notes!$D$7,S113,0)</f>
        <v>2211460</v>
      </c>
      <c r="AF113" s="28">
        <f>IF(($B113/12)&lt;=Notes!$D$7,T113,0)</f>
        <v>8250</v>
      </c>
      <c r="AG113" s="50">
        <f>IF(($B113/12)&lt;=Notes!$D$7,U113,0)</f>
        <v>2388510</v>
      </c>
      <c r="AH113" s="48">
        <f>IF(($B113/12)&lt;=Notes!$D$7,Z113,0)</f>
        <v>0</v>
      </c>
      <c r="AI113" s="49">
        <f>IF(($B113/12)&lt;=Notes!$D$7,AA113,0)</f>
        <v>0</v>
      </c>
      <c r="AJ113" s="49">
        <f>IF(($B113/12)&lt;=Notes!$D$7,AB113,0)</f>
        <v>0</v>
      </c>
      <c r="AK113" s="49">
        <f>IF(($B113/12)&lt;=Notes!$D$7,AC113,0)</f>
        <v>0</v>
      </c>
    </row>
    <row r="114" spans="1:37" x14ac:dyDescent="0.35">
      <c r="B114" s="51">
        <v>6</v>
      </c>
      <c r="C114" s="18">
        <f t="shared" si="12"/>
        <v>908.22253400207649</v>
      </c>
      <c r="D114" s="19">
        <f t="shared" si="13"/>
        <v>0</v>
      </c>
      <c r="E114" s="19">
        <f t="shared" ref="E114:E133" si="18">E9+AT35+AT61+AU87</f>
        <v>72.227215135290621</v>
      </c>
      <c r="F114" s="19">
        <f t="shared" ref="F114:F133" si="19">F9+AU35+AU61+AV87</f>
        <v>72.227215135290621</v>
      </c>
      <c r="G114" s="19">
        <f t="shared" ref="G114:G133" si="20">I9+AX35+AX61+AY87</f>
        <v>89.827564940857314</v>
      </c>
      <c r="H114" s="19">
        <f t="shared" ref="H114:H133" si="21">J9+AY35+AY61+AZ87</f>
        <v>89.827564940857314</v>
      </c>
      <c r="I114" s="19">
        <f t="shared" ref="I114:I133" si="22">G9+AV35+AV61+AW87</f>
        <v>17.600349805566683</v>
      </c>
      <c r="J114" s="19">
        <f>J113+I114</f>
        <v>17.600349805566683</v>
      </c>
      <c r="K114" s="19">
        <f t="shared" si="14"/>
        <v>1.9499010570661612</v>
      </c>
      <c r="L114" s="19">
        <f>L113+K114</f>
        <v>1.9499010570661612</v>
      </c>
      <c r="M114" s="144">
        <f t="shared" si="15"/>
        <v>1000</v>
      </c>
      <c r="N114" s="27">
        <f>IF('Disease progression'!B9&lt;Notes!$L$9,0,E114*(1+Notes!P$9)*Costs!$C$7)</f>
        <v>0</v>
      </c>
      <c r="O114" s="28">
        <v>0</v>
      </c>
      <c r="P114" s="28">
        <f>(C114+D114)*Costs!C$12</f>
        <v>7492.8359055171313</v>
      </c>
      <c r="Q114" s="76">
        <f t="shared" si="16"/>
        <v>7492.8359055171313</v>
      </c>
      <c r="R114" s="28">
        <f>N114/((1+Costs!$C$16)^($B9/12))</f>
        <v>0</v>
      </c>
      <c r="S114" s="28">
        <f>O114/((1+Costs!$C$16)^($B9/12))</f>
        <v>0</v>
      </c>
      <c r="T114" s="28">
        <f>P114/((1+Costs!$C$16)^($B9/12))</f>
        <v>7365.055887047306</v>
      </c>
      <c r="U114" s="28">
        <f>Q114/((1+Costs!$C$16)^($B114/12))</f>
        <v>7365.055887047306</v>
      </c>
      <c r="V114" s="27">
        <f>IF(Notes!F$20=FALSE,E114,G114)*(1+Notes!P$9)*Costs!$C$7</f>
        <v>166791.82258218387</v>
      </c>
      <c r="W114" s="28">
        <f>IF(Notes!F$20=FALSE,E114,G114)*Costs!C$11</f>
        <v>198650.06676410831</v>
      </c>
      <c r="X114" s="28">
        <f>IF(Notes!F$20=FALSE,E114,G114)*(Costs!$C$12/6)</f>
        <v>123.51290179367881</v>
      </c>
      <c r="Y114" s="76">
        <f t="shared" si="17"/>
        <v>365565.40224808588</v>
      </c>
      <c r="Z114" s="27">
        <f>V114/((1+Costs!$C$16)^($B9/12))</f>
        <v>163947.41728105157</v>
      </c>
      <c r="AA114" s="28">
        <f>W114/((1+Costs!$C$16)^($B9/12))</f>
        <v>195262.36289334029</v>
      </c>
      <c r="AB114" s="28">
        <f>X114/((1+Costs!$C$16)^($B9/12))</f>
        <v>121.40655900551805</v>
      </c>
      <c r="AC114" s="28">
        <f>Y114/((1+Costs!$C$16)^($B114/12))</f>
        <v>359331.18673339742</v>
      </c>
      <c r="AD114" s="27">
        <f>IF(($B114/12)&lt;=Notes!$D$7,R114,0)</f>
        <v>0</v>
      </c>
      <c r="AE114" s="28">
        <f>IF(($B114/12)&lt;=Notes!$D$7,S114,0)</f>
        <v>0</v>
      </c>
      <c r="AF114" s="28">
        <f>IF(($B114/12)&lt;=Notes!$D$7,T114,0)</f>
        <v>7365.055887047306</v>
      </c>
      <c r="AG114" s="76">
        <f>IF(($B114/12)&lt;=Notes!$D$7,U114,0)</f>
        <v>7365.055887047306</v>
      </c>
      <c r="AH114" s="27">
        <f>IF(($B114/12)&lt;=Notes!$D$7,Z114,0)</f>
        <v>163947.41728105157</v>
      </c>
      <c r="AI114" s="28">
        <f>IF(($B114/12)&lt;=Notes!$D$7,AA114,0)</f>
        <v>195262.36289334029</v>
      </c>
      <c r="AJ114" s="28">
        <f>IF(($B114/12)&lt;=Notes!$D$7,AB114,0)</f>
        <v>121.40655900551805</v>
      </c>
      <c r="AK114" s="28">
        <f>IF(($B114/12)&lt;=Notes!$D$7,AC114,0)</f>
        <v>359331.18673339742</v>
      </c>
    </row>
    <row r="115" spans="1:37" x14ac:dyDescent="0.35">
      <c r="B115" s="51">
        <v>12</v>
      </c>
      <c r="C115" s="18">
        <f t="shared" si="12"/>
        <v>789.96278283674485</v>
      </c>
      <c r="D115" s="19">
        <f t="shared" ref="D115:D133" si="23">D10+AS36+AS62+AT88</f>
        <v>78.759465117459541</v>
      </c>
      <c r="E115" s="19">
        <f t="shared" si="18"/>
        <v>0</v>
      </c>
      <c r="F115" s="19">
        <f t="shared" si="19"/>
        <v>69.08591930582746</v>
      </c>
      <c r="G115" s="19">
        <f t="shared" si="20"/>
        <v>0</v>
      </c>
      <c r="H115" s="19">
        <f t="shared" si="21"/>
        <v>85.920797185919</v>
      </c>
      <c r="I115" s="19">
        <f t="shared" si="22"/>
        <v>40.729801875092122</v>
      </c>
      <c r="J115" s="19">
        <f>J114+I115</f>
        <v>58.330151680658801</v>
      </c>
      <c r="K115" s="19">
        <f t="shared" si="14"/>
        <v>1.9117800022432048</v>
      </c>
      <c r="L115" s="19">
        <f t="shared" ref="L115:L133" si="24">L114+K115</f>
        <v>3.8616810593093662</v>
      </c>
      <c r="M115" s="144">
        <f t="shared" si="15"/>
        <v>1000</v>
      </c>
      <c r="N115" s="27">
        <f>IF('Disease progression'!B10&lt;Notes!$L$9,0,E115*(1+Notes!P$9)*Costs!$C$7)</f>
        <v>0</v>
      </c>
      <c r="O115" s="28">
        <v>0</v>
      </c>
      <c r="P115" s="28">
        <f>(C115+D115)*Costs!C$12</f>
        <v>7166.9585456221857</v>
      </c>
      <c r="Q115" s="76">
        <f t="shared" si="16"/>
        <v>7166.9585456221857</v>
      </c>
      <c r="R115" s="28">
        <f>N115/((1+Costs!$C$16)^($B10/12))</f>
        <v>0</v>
      </c>
      <c r="S115" s="28">
        <f>O115/((1+Costs!$C$16)^($B10/12))</f>
        <v>0</v>
      </c>
      <c r="T115" s="28">
        <f>P115/((1+Costs!$C$16)^($B10/12))</f>
        <v>6924.5976286204695</v>
      </c>
      <c r="U115" s="28">
        <f>Q115/((1+Costs!$C$16)^($B115/12))</f>
        <v>6924.5976286204695</v>
      </c>
      <c r="V115" s="27">
        <f>IF(Notes!F$20=FALSE,E115,G115)*(1+Notes!P$9)*Costs!$C$7</f>
        <v>0</v>
      </c>
      <c r="W115" s="28">
        <f>IF(Notes!F$20=FALSE,E115,G115)*Costs!C$11</f>
        <v>0</v>
      </c>
      <c r="X115" s="28">
        <f>IF(Notes!F$20=FALSE,E115,G115)*(Costs!$C$12/6)</f>
        <v>0</v>
      </c>
      <c r="Y115" s="76">
        <f t="shared" si="17"/>
        <v>0</v>
      </c>
      <c r="Z115" s="27">
        <f>V115/((1+Costs!$C$16)^($B10/12))</f>
        <v>0</v>
      </c>
      <c r="AA115" s="28">
        <f>W115/((1+Costs!$C$16)^($B10/12))</f>
        <v>0</v>
      </c>
      <c r="AB115" s="28">
        <f>X115/((1+Costs!$C$16)^($B10/12))</f>
        <v>0</v>
      </c>
      <c r="AC115" s="28">
        <f>Y115/((1+Costs!$C$16)^($B115/12))</f>
        <v>0</v>
      </c>
      <c r="AD115" s="27">
        <f>IF(($B115/12)&lt;=Notes!$D$7,R115,0)</f>
        <v>0</v>
      </c>
      <c r="AE115" s="28">
        <f>IF(($B115/12)&lt;=Notes!$D$7,S115,0)</f>
        <v>0</v>
      </c>
      <c r="AF115" s="28">
        <f>IF(($B115/12)&lt;=Notes!$D$7,T115,0)</f>
        <v>6924.5976286204695</v>
      </c>
      <c r="AG115" s="76">
        <f>IF(($B115/12)&lt;=Notes!$D$7,U115,0)</f>
        <v>6924.5976286204695</v>
      </c>
      <c r="AH115" s="27">
        <f>IF(($B115/12)&lt;=Notes!$D$7,Z115,0)</f>
        <v>0</v>
      </c>
      <c r="AI115" s="28">
        <f>IF(($B115/12)&lt;=Notes!$D$7,AA115,0)</f>
        <v>0</v>
      </c>
      <c r="AJ115" s="28">
        <f>IF(($B115/12)&lt;=Notes!$D$7,AB115,0)</f>
        <v>0</v>
      </c>
      <c r="AK115" s="28">
        <f>IF(($B115/12)&lt;=Notes!$D$7,AC115,0)</f>
        <v>0</v>
      </c>
    </row>
    <row r="116" spans="1:37" x14ac:dyDescent="0.35">
      <c r="B116" s="51">
        <v>18</v>
      </c>
      <c r="C116" s="18">
        <f t="shared" si="12"/>
        <v>738.5159940401943</v>
      </c>
      <c r="D116" s="19">
        <f t="shared" si="23"/>
        <v>69.585222363024513</v>
      </c>
      <c r="E116" s="19">
        <f t="shared" si="18"/>
        <v>6.9376621436657029</v>
      </c>
      <c r="F116" s="19">
        <f t="shared" si="19"/>
        <v>71.754363139874684</v>
      </c>
      <c r="G116" s="19">
        <f t="shared" si="20"/>
        <v>11.634202334452572</v>
      </c>
      <c r="H116" s="19">
        <f t="shared" si="21"/>
        <v>92.245456791420708</v>
      </c>
      <c r="I116" s="19">
        <f t="shared" si="22"/>
        <v>55.922849935766351</v>
      </c>
      <c r="J116" s="19">
        <f t="shared" ref="J116:J133" si="25">J115+I116</f>
        <v>114.25300161642515</v>
      </c>
      <c r="K116" s="19">
        <f t="shared" si="14"/>
        <v>2.0297377811719057</v>
      </c>
      <c r="L116" s="19">
        <f t="shared" si="24"/>
        <v>5.891418840481272</v>
      </c>
      <c r="M116" s="144">
        <f t="shared" si="15"/>
        <v>1000</v>
      </c>
      <c r="N116" s="27">
        <f>IF('Disease progression'!B11&lt;Notes!$L$9,0,E116*(1+Notes!P$9)*Costs!$C$7)</f>
        <v>0</v>
      </c>
      <c r="O116" s="28">
        <v>0</v>
      </c>
      <c r="P116" s="28">
        <f>(C116+D116)*Costs!C$12</f>
        <v>6666.835035326555</v>
      </c>
      <c r="Q116" s="76">
        <f t="shared" si="16"/>
        <v>6666.835035326555</v>
      </c>
      <c r="R116" s="28">
        <f>N116/((1+Costs!$C$16)^($B11/12))</f>
        <v>0</v>
      </c>
      <c r="S116" s="28">
        <f>O116/((1+Costs!$C$16)^($B11/12))</f>
        <v>0</v>
      </c>
      <c r="T116" s="28">
        <f>P116/((1+Costs!$C$16)^($B11/12))</f>
        <v>6331.5375134979067</v>
      </c>
      <c r="U116" s="28">
        <f>Q116/((1+Costs!$C$16)^($B116/12))</f>
        <v>6331.5375134979067</v>
      </c>
      <c r="V116" s="27">
        <f>IF(Notes!F$20=FALSE,E116,G116)*(1+Notes!P$9)*Costs!$C$7</f>
        <v>21602.386894611536</v>
      </c>
      <c r="W116" s="28">
        <f>IF(Notes!F$20=FALSE,E116,G116)*Costs!C$11</f>
        <v>25728.573094548487</v>
      </c>
      <c r="X116" s="28">
        <f>IF(Notes!F$20=FALSE,E116,G116)*(Costs!$C$12/6)</f>
        <v>15.997028209872287</v>
      </c>
      <c r="Y116" s="76">
        <f t="shared" si="17"/>
        <v>47346.957017369896</v>
      </c>
      <c r="Z116" s="27">
        <f>V116/((1+Costs!$C$16)^($B11/12))</f>
        <v>20515.930314695259</v>
      </c>
      <c r="AA116" s="28">
        <f>W116/((1+Costs!$C$16)^($B11/12))</f>
        <v>24434.59675448943</v>
      </c>
      <c r="AB116" s="28">
        <f>X116/((1+Costs!$C$16)^($B11/12))</f>
        <v>15.192483941569355</v>
      </c>
      <c r="AC116" s="28">
        <f>Y116/((1+Costs!$C$16)^($B116/12))</f>
        <v>44965.719553126255</v>
      </c>
      <c r="AD116" s="27">
        <f>IF(($B116/12)&lt;=Notes!$D$7,R116,0)</f>
        <v>0</v>
      </c>
      <c r="AE116" s="28">
        <f>IF(($B116/12)&lt;=Notes!$D$7,S116,0)</f>
        <v>0</v>
      </c>
      <c r="AF116" s="28">
        <f>IF(($B116/12)&lt;=Notes!$D$7,T116,0)</f>
        <v>6331.5375134979067</v>
      </c>
      <c r="AG116" s="76">
        <f>IF(($B116/12)&lt;=Notes!$D$7,U116,0)</f>
        <v>6331.5375134979067</v>
      </c>
      <c r="AH116" s="27">
        <f>IF(($B116/12)&lt;=Notes!$D$7,Z116,0)</f>
        <v>20515.930314695259</v>
      </c>
      <c r="AI116" s="28">
        <f>IF(($B116/12)&lt;=Notes!$D$7,AA116,0)</f>
        <v>24434.59675448943</v>
      </c>
      <c r="AJ116" s="28">
        <f>IF(($B116/12)&lt;=Notes!$D$7,AB116,0)</f>
        <v>15.192483941569355</v>
      </c>
      <c r="AK116" s="28">
        <f>IF(($B116/12)&lt;=Notes!$D$7,AC116,0)</f>
        <v>44965.719553126255</v>
      </c>
    </row>
    <row r="117" spans="1:37" x14ac:dyDescent="0.35">
      <c r="B117" s="51">
        <v>24</v>
      </c>
      <c r="C117" s="18">
        <f t="shared" si="12"/>
        <v>675.4660276114945</v>
      </c>
      <c r="D117" s="19">
        <f t="shared" si="23"/>
        <v>63.874124312820392</v>
      </c>
      <c r="E117" s="19">
        <f t="shared" si="18"/>
        <v>6.0184141974170577</v>
      </c>
      <c r="F117" s="19">
        <f t="shared" si="19"/>
        <v>72.201620134120816</v>
      </c>
      <c r="G117" s="19">
        <f t="shared" si="20"/>
        <v>11.270548590586886</v>
      </c>
      <c r="H117" s="19">
        <f t="shared" si="21"/>
        <v>96.353877274738153</v>
      </c>
      <c r="I117" s="19">
        <f t="shared" si="22"/>
        <v>66.409498934017591</v>
      </c>
      <c r="J117" s="19">
        <f t="shared" si="25"/>
        <v>180.66250055044276</v>
      </c>
      <c r="K117" s="19">
        <f t="shared" si="14"/>
        <v>1.904308550640228</v>
      </c>
      <c r="L117" s="19">
        <f t="shared" si="24"/>
        <v>7.7957273911214999</v>
      </c>
      <c r="M117" s="144">
        <f t="shared" si="15"/>
        <v>1000</v>
      </c>
      <c r="N117" s="27">
        <f>IF('Disease progression'!B12&lt;Notes!$L$9,0,E117*(1+Notes!P$9)*Costs!$C$7)</f>
        <v>0</v>
      </c>
      <c r="O117" s="28">
        <v>0</v>
      </c>
      <c r="P117" s="28">
        <f>(C117+D117)*Costs!C$12</f>
        <v>6099.5562533755983</v>
      </c>
      <c r="Q117" s="76">
        <f t="shared" si="16"/>
        <v>6099.5562533755983</v>
      </c>
      <c r="R117" s="28">
        <f>N117/((1+Costs!$C$16)^($B12/12))</f>
        <v>0</v>
      </c>
      <c r="S117" s="28">
        <f>O117/((1+Costs!$C$16)^($B12/12))</f>
        <v>0</v>
      </c>
      <c r="T117" s="28">
        <f>P117/((1+Costs!$C$16)^($B12/12))</f>
        <v>5694.0010300129279</v>
      </c>
      <c r="U117" s="28">
        <f>Q117/((1+Costs!$C$16)^($B117/12))</f>
        <v>5694.0010300129279</v>
      </c>
      <c r="V117" s="27">
        <f>IF(Notes!F$20=FALSE,E117,G117)*(1+Notes!P$9)*Costs!$C$7</f>
        <v>20927.154623001734</v>
      </c>
      <c r="W117" s="28">
        <f>IF(Notes!F$20=FALSE,E117,G117)*Costs!C$11</f>
        <v>24924.367386139274</v>
      </c>
      <c r="X117" s="28">
        <f>IF(Notes!F$20=FALSE,E117,G117)*(Costs!$C$12/6)</f>
        <v>15.497004312056967</v>
      </c>
      <c r="Y117" s="76">
        <f t="shared" si="17"/>
        <v>45867.019013453064</v>
      </c>
      <c r="Z117" s="27">
        <f>V117/((1+Costs!$C$16)^($B12/12))</f>
        <v>19535.72276879436</v>
      </c>
      <c r="AA117" s="28">
        <f>W117/((1+Costs!$C$16)^($B12/12))</f>
        <v>23267.16365482441</v>
      </c>
      <c r="AB117" s="28">
        <f>X117/((1+Costs!$C$16)^($B12/12))</f>
        <v>14.466619348929468</v>
      </c>
      <c r="AC117" s="28">
        <f>Y117/((1+Costs!$C$16)^($B117/12))</f>
        <v>42817.353042967698</v>
      </c>
      <c r="AD117" s="27">
        <f>IF(($B117/12)&lt;=Notes!$D$7,R117,0)</f>
        <v>0</v>
      </c>
      <c r="AE117" s="28">
        <f>IF(($B117/12)&lt;=Notes!$D$7,S117,0)</f>
        <v>0</v>
      </c>
      <c r="AF117" s="28">
        <f>IF(($B117/12)&lt;=Notes!$D$7,T117,0)</f>
        <v>5694.0010300129279</v>
      </c>
      <c r="AG117" s="76">
        <f>IF(($B117/12)&lt;=Notes!$D$7,U117,0)</f>
        <v>5694.0010300129279</v>
      </c>
      <c r="AH117" s="27">
        <f>IF(($B117/12)&lt;=Notes!$D$7,Z117,0)</f>
        <v>19535.72276879436</v>
      </c>
      <c r="AI117" s="28">
        <f>IF(($B117/12)&lt;=Notes!$D$7,AA117,0)</f>
        <v>23267.16365482441</v>
      </c>
      <c r="AJ117" s="28">
        <f>IF(($B117/12)&lt;=Notes!$D$7,AB117,0)</f>
        <v>14.466619348929468</v>
      </c>
      <c r="AK117" s="28">
        <f>IF(($B117/12)&lt;=Notes!$D$7,AC117,0)</f>
        <v>42817.353042967698</v>
      </c>
    </row>
    <row r="118" spans="1:37" x14ac:dyDescent="0.35">
      <c r="B118" s="51">
        <v>30</v>
      </c>
      <c r="C118" s="18">
        <f t="shared" si="12"/>
        <v>609.57049776072358</v>
      </c>
      <c r="D118" s="19">
        <f t="shared" si="23"/>
        <v>56.466159697448091</v>
      </c>
      <c r="E118" s="19">
        <f t="shared" si="18"/>
        <v>5.339611996085222</v>
      </c>
      <c r="F118" s="19">
        <f t="shared" si="19"/>
        <v>70.904094390329206</v>
      </c>
      <c r="G118" s="19">
        <f t="shared" si="20"/>
        <v>11.060002884375976</v>
      </c>
      <c r="H118" s="19">
        <f t="shared" si="21"/>
        <v>98.556544907416551</v>
      </c>
      <c r="I118" s="19">
        <f t="shared" si="22"/>
        <v>72.679448967703948</v>
      </c>
      <c r="J118" s="19">
        <f t="shared" si="25"/>
        <v>253.34194951814669</v>
      </c>
      <c r="K118" s="19">
        <f t="shared" si="14"/>
        <v>1.9215712422307358</v>
      </c>
      <c r="L118" s="19">
        <f t="shared" si="24"/>
        <v>9.717298633352236</v>
      </c>
      <c r="M118" s="144">
        <f t="shared" si="15"/>
        <v>999.99999999999989</v>
      </c>
      <c r="N118" s="27">
        <f>IF('Disease progression'!B13&lt;Notes!$L$9,0,E118*(1+Notes!P$9)*Costs!$C$7)</f>
        <v>0</v>
      </c>
      <c r="O118" s="28">
        <v>0</v>
      </c>
      <c r="P118" s="28">
        <f>(C118+D118)*Costs!C$12</f>
        <v>5494.8024240299164</v>
      </c>
      <c r="Q118" s="76">
        <f t="shared" si="16"/>
        <v>5494.8024240299164</v>
      </c>
      <c r="R118" s="28">
        <f>N118/((1+Costs!$C$16)^($B13/12))</f>
        <v>0</v>
      </c>
      <c r="S118" s="28">
        <f>O118/((1+Costs!$C$16)^($B13/12))</f>
        <v>0</v>
      </c>
      <c r="T118" s="28">
        <f>P118/((1+Costs!$C$16)^($B13/12))</f>
        <v>5041.9810222479973</v>
      </c>
      <c r="U118" s="28">
        <f>Q118/((1+Costs!$C$16)^($B118/12))</f>
        <v>5041.9810222479973</v>
      </c>
      <c r="V118" s="27">
        <f>IF(Notes!F$20=FALSE,E118,G118)*(1+Notes!P$9)*Costs!$C$7</f>
        <v>20536.213355709315</v>
      </c>
      <c r="W118" s="28">
        <f>IF(Notes!F$20=FALSE,E118,G118)*Costs!C$11</f>
        <v>24458.753978682096</v>
      </c>
      <c r="X118" s="28">
        <f>IF(Notes!F$20=FALSE,E118,G118)*(Costs!$C$12/6)</f>
        <v>15.207503966016967</v>
      </c>
      <c r="Y118" s="76">
        <f t="shared" si="17"/>
        <v>45010.17483835743</v>
      </c>
      <c r="Z118" s="27">
        <f>V118/((1+Costs!$C$16)^($B13/12))</f>
        <v>18843.843694089206</v>
      </c>
      <c r="AA118" s="28">
        <f>W118/((1+Costs!$C$16)^($B13/12))</f>
        <v>22443.131503517077</v>
      </c>
      <c r="AB118" s="28">
        <f>X118/((1+Costs!$C$16)^($B13/12))</f>
        <v>13.954268138395442</v>
      </c>
      <c r="AC118" s="28">
        <f>Y118/((1+Costs!$C$16)^($B118/12))</f>
        <v>41300.929465744681</v>
      </c>
      <c r="AD118" s="27">
        <f>IF(($B118/12)&lt;=Notes!$D$7,R118,0)</f>
        <v>0</v>
      </c>
      <c r="AE118" s="28">
        <f>IF(($B118/12)&lt;=Notes!$D$7,S118,0)</f>
        <v>0</v>
      </c>
      <c r="AF118" s="28">
        <f>IF(($B118/12)&lt;=Notes!$D$7,T118,0)</f>
        <v>5041.9810222479973</v>
      </c>
      <c r="AG118" s="76">
        <f>IF(($B118/12)&lt;=Notes!$D$7,U118,0)</f>
        <v>5041.9810222479973</v>
      </c>
      <c r="AH118" s="27">
        <f>IF(($B118/12)&lt;=Notes!$D$7,Z118,0)</f>
        <v>18843.843694089206</v>
      </c>
      <c r="AI118" s="28">
        <f>IF(($B118/12)&lt;=Notes!$D$7,AA118,0)</f>
        <v>22443.131503517077</v>
      </c>
      <c r="AJ118" s="28">
        <f>IF(($B118/12)&lt;=Notes!$D$7,AB118,0)</f>
        <v>13.954268138395442</v>
      </c>
      <c r="AK118" s="28">
        <f>IF(($B118/12)&lt;=Notes!$D$7,AC118,0)</f>
        <v>41300.929465744681</v>
      </c>
    </row>
    <row r="119" spans="1:37" x14ac:dyDescent="0.35">
      <c r="B119" s="16">
        <v>36</v>
      </c>
      <c r="C119" s="18">
        <f t="shared" si="12"/>
        <v>542.75261758714521</v>
      </c>
      <c r="D119" s="19">
        <f t="shared" si="23"/>
        <v>48.780087558853381</v>
      </c>
      <c r="E119" s="19">
        <f t="shared" si="18"/>
        <v>4.5186311087432527</v>
      </c>
      <c r="F119" s="19">
        <f t="shared" si="19"/>
        <v>67.97231602839382</v>
      </c>
      <c r="G119" s="19">
        <f t="shared" si="20"/>
        <v>10.318240898262607</v>
      </c>
      <c r="H119" s="19">
        <f t="shared" si="21"/>
        <v>98.518732013731551</v>
      </c>
      <c r="I119" s="19">
        <f t="shared" si="22"/>
        <v>75.690799969693614</v>
      </c>
      <c r="J119" s="19">
        <f t="shared" si="25"/>
        <v>329.03274948784031</v>
      </c>
      <c r="K119" s="19">
        <f t="shared" si="14"/>
        <v>1.7449307044148186</v>
      </c>
      <c r="L119" s="19">
        <f t="shared" si="24"/>
        <v>11.462229337767054</v>
      </c>
      <c r="M119" s="144">
        <f t="shared" si="15"/>
        <v>999.99999999999977</v>
      </c>
      <c r="N119" s="27">
        <f>IF('Disease progression'!B14&lt;Notes!$L$9,0,E119*(1+Notes!P$9)*Costs!$C$7)</f>
        <v>8390.1942427144731</v>
      </c>
      <c r="O119" s="28">
        <v>0</v>
      </c>
      <c r="P119" s="28">
        <f>(C119+D119)*Costs!C$12</f>
        <v>4880.1448174544876</v>
      </c>
      <c r="Q119" s="76">
        <f t="shared" si="16"/>
        <v>13270.339060168961</v>
      </c>
      <c r="R119" s="28">
        <f>N119/((1+Costs!$C$16)^($B14/12))</f>
        <v>7567.4744963541561</v>
      </c>
      <c r="S119" s="28">
        <f>O119/((1+Costs!$C$16)^($B14/12))</f>
        <v>0</v>
      </c>
      <c r="T119" s="28">
        <f>P119/((1+Costs!$C$16)^($B14/12))</f>
        <v>4401.6110207066777</v>
      </c>
      <c r="U119" s="28">
        <f>Q119/((1+Costs!$C$16)^($B119/12))</f>
        <v>11969.085517060834</v>
      </c>
      <c r="V119" s="27">
        <f>IF(Notes!F$20=FALSE,E119,G119)*(1+Notes!P$9)*Costs!$C$7</f>
        <v>19158.909699894011</v>
      </c>
      <c r="W119" s="28">
        <f>IF(Notes!F$20=FALSE,E119,G119)*Costs!C$11</f>
        <v>22818.377016871826</v>
      </c>
      <c r="X119" s="28">
        <f>IF(Notes!F$20=FALSE,E119,G119)*(Costs!$C$12/6)</f>
        <v>14.187581235111084</v>
      </c>
      <c r="Y119" s="76">
        <f t="shared" si="17"/>
        <v>41991.474298000954</v>
      </c>
      <c r="Z119" s="27">
        <f>V119/((1+Costs!$C$16)^($B14/12))</f>
        <v>17280.238852371724</v>
      </c>
      <c r="AA119" s="28">
        <f>W119/((1+Costs!$C$16)^($B14/12))</f>
        <v>20580.868705550391</v>
      </c>
      <c r="AB119" s="28">
        <f>X119/((1+Costs!$C$16)^($B14/12))</f>
        <v>12.796385406080955</v>
      </c>
      <c r="AC119" s="28">
        <f>Y119/((1+Costs!$C$16)^($B119/12))</f>
        <v>37873.903943328201</v>
      </c>
      <c r="AD119" s="27">
        <f>IF(($B119/12)&lt;=Notes!$D$7,R119,0)</f>
        <v>7567.4744963541561</v>
      </c>
      <c r="AE119" s="28">
        <f>IF(($B119/12)&lt;=Notes!$D$7,S119,0)</f>
        <v>0</v>
      </c>
      <c r="AF119" s="28">
        <f>IF(($B119/12)&lt;=Notes!$D$7,T119,0)</f>
        <v>4401.6110207066777</v>
      </c>
      <c r="AG119" s="76">
        <f>IF(($B119/12)&lt;=Notes!$D$7,U119,0)</f>
        <v>11969.085517060834</v>
      </c>
      <c r="AH119" s="27">
        <f>IF(($B119/12)&lt;=Notes!$D$7,Z119,0)</f>
        <v>17280.238852371724</v>
      </c>
      <c r="AI119" s="28">
        <f>IF(($B119/12)&lt;=Notes!$D$7,AA119,0)</f>
        <v>20580.868705550391</v>
      </c>
      <c r="AJ119" s="28">
        <f>IF(($B119/12)&lt;=Notes!$D$7,AB119,0)</f>
        <v>12.796385406080955</v>
      </c>
      <c r="AK119" s="28">
        <f>IF(($B119/12)&lt;=Notes!$D$7,AC119,0)</f>
        <v>37873.903943328201</v>
      </c>
    </row>
    <row r="120" spans="1:37" x14ac:dyDescent="0.35">
      <c r="B120" s="16">
        <v>42</v>
      </c>
      <c r="C120" s="18">
        <f t="shared" si="12"/>
        <v>477.11904666365928</v>
      </c>
      <c r="D120" s="19">
        <f t="shared" si="23"/>
        <v>41.285533717073015</v>
      </c>
      <c r="E120" s="19">
        <f t="shared" si="18"/>
        <v>3.7105522559906547</v>
      </c>
      <c r="F120" s="19">
        <f t="shared" si="19"/>
        <v>63.706178009313639</v>
      </c>
      <c r="G120" s="19">
        <f t="shared" si="20"/>
        <v>9.3103492408200843</v>
      </c>
      <c r="H120" s="19">
        <f t="shared" si="21"/>
        <v>96.267706602583445</v>
      </c>
      <c r="I120" s="19">
        <f t="shared" si="22"/>
        <v>75.709052891643523</v>
      </c>
      <c r="J120" s="19">
        <f t="shared" si="25"/>
        <v>404.74180237948383</v>
      </c>
      <c r="K120" s="19">
        <f t="shared" si="14"/>
        <v>1.6852098927030816</v>
      </c>
      <c r="L120" s="19">
        <f t="shared" si="24"/>
        <v>13.147439230470136</v>
      </c>
      <c r="M120" s="144">
        <f t="shared" si="15"/>
        <v>999.99999999999989</v>
      </c>
      <c r="N120" s="27">
        <f>IF('Disease progression'!B15&lt;Notes!$L$9,0,E120*(1+Notes!P$9)*Costs!$C$7)</f>
        <v>6889.7534289234491</v>
      </c>
      <c r="O120" s="28">
        <v>0</v>
      </c>
      <c r="P120" s="28">
        <f>(C120+D120)*Costs!C$12</f>
        <v>4276.8377881410415</v>
      </c>
      <c r="Q120" s="76">
        <f t="shared" si="16"/>
        <v>11166.591217064492</v>
      </c>
      <c r="R120" s="28">
        <f>N120/((1+Costs!$C$16)^($B15/12))</f>
        <v>6108.1888422119027</v>
      </c>
      <c r="S120" s="28">
        <f>O120/((1+Costs!$C$16)^($B15/12))</f>
        <v>0</v>
      </c>
      <c r="T120" s="28">
        <f>P120/((1+Costs!$C$16)^($B15/12))</f>
        <v>3791.6789224712907</v>
      </c>
      <c r="U120" s="28">
        <f>Q120/((1+Costs!$C$16)^($B120/12))</f>
        <v>9899.8677646831929</v>
      </c>
      <c r="V120" s="27">
        <f>IF(Notes!F$20=FALSE,E120,G120)*(1+Notes!P$9)*Costs!$C$7</f>
        <v>17287.456470354733</v>
      </c>
      <c r="W120" s="28">
        <f>IF(Notes!F$20=FALSE,E120,G120)*Costs!C$11</f>
        <v>20589.464932103983</v>
      </c>
      <c r="X120" s="28">
        <f>IF(Notes!F$20=FALSE,E120,G120)*(Costs!$C$12/6)</f>
        <v>12.801730206127615</v>
      </c>
      <c r="Y120" s="76">
        <f t="shared" si="17"/>
        <v>37889.72313266484</v>
      </c>
      <c r="Z120" s="27">
        <f>V120/((1+Costs!$C$16)^($B15/12))</f>
        <v>15326.390096799789</v>
      </c>
      <c r="AA120" s="28">
        <f>W120/((1+Costs!$C$16)^($B15/12))</f>
        <v>18253.823052277497</v>
      </c>
      <c r="AB120" s="28">
        <f>X120/((1+Costs!$C$16)^($B15/12))</f>
        <v>11.349518732819748</v>
      </c>
      <c r="AC120" s="28">
        <f>Y120/((1+Costs!$C$16)^($B120/12))</f>
        <v>33591.562667810103</v>
      </c>
      <c r="AD120" s="27">
        <f>IF(($B120/12)&lt;=Notes!$D$7,R120,0)</f>
        <v>6108.1888422119027</v>
      </c>
      <c r="AE120" s="28">
        <f>IF(($B120/12)&lt;=Notes!$D$7,S120,0)</f>
        <v>0</v>
      </c>
      <c r="AF120" s="28">
        <f>IF(($B120/12)&lt;=Notes!$D$7,T120,0)</f>
        <v>3791.6789224712907</v>
      </c>
      <c r="AG120" s="76">
        <f>IF(($B120/12)&lt;=Notes!$D$7,U120,0)</f>
        <v>9899.8677646831929</v>
      </c>
      <c r="AH120" s="27">
        <f>IF(($B120/12)&lt;=Notes!$D$7,Z120,0)</f>
        <v>15326.390096799789</v>
      </c>
      <c r="AI120" s="28">
        <f>IF(($B120/12)&lt;=Notes!$D$7,AA120,0)</f>
        <v>18253.823052277497</v>
      </c>
      <c r="AJ120" s="28">
        <f>IF(($B120/12)&lt;=Notes!$D$7,AB120,0)</f>
        <v>11.349518732819748</v>
      </c>
      <c r="AK120" s="28">
        <f>IF(($B120/12)&lt;=Notes!$D$7,AC120,0)</f>
        <v>33591.562667810103</v>
      </c>
    </row>
    <row r="121" spans="1:37" x14ac:dyDescent="0.35">
      <c r="B121" s="16">
        <v>48</v>
      </c>
      <c r="C121" s="18">
        <f t="shared" si="12"/>
        <v>414.30918081369759</v>
      </c>
      <c r="D121" s="19">
        <f t="shared" si="23"/>
        <v>34.2976605947878</v>
      </c>
      <c r="E121" s="19">
        <f t="shared" si="18"/>
        <v>2.9678069504968487</v>
      </c>
      <c r="F121" s="19">
        <f t="shared" si="19"/>
        <v>58.461326918477013</v>
      </c>
      <c r="G121" s="19">
        <f t="shared" si="20"/>
        <v>8.1846205766071893</v>
      </c>
      <c r="H121" s="19">
        <f t="shared" si="21"/>
        <v>92.042011893366194</v>
      </c>
      <c r="I121" s="19">
        <f t="shared" si="22"/>
        <v>73.555142997190003</v>
      </c>
      <c r="J121" s="19">
        <f t="shared" si="25"/>
        <v>478.29694537667382</v>
      </c>
      <c r="K121" s="19">
        <f t="shared" si="14"/>
        <v>1.4874470658933756</v>
      </c>
      <c r="L121" s="19">
        <f t="shared" si="24"/>
        <v>14.634886296363511</v>
      </c>
      <c r="M121" s="144">
        <f t="shared" si="15"/>
        <v>999.99999999999977</v>
      </c>
      <c r="N121" s="27">
        <f>IF('Disease progression'!B16&lt;Notes!$L$9,0,E121*(1+Notes!P$9)*Costs!$C$7)</f>
        <v>5510.6239456825488</v>
      </c>
      <c r="O121" s="28">
        <v>0</v>
      </c>
      <c r="P121" s="28">
        <f>(C121+D121)*Costs!C$12</f>
        <v>3701.0064416200044</v>
      </c>
      <c r="Q121" s="76">
        <f t="shared" si="16"/>
        <v>9211.6303873025536</v>
      </c>
      <c r="R121" s="28">
        <f>N121/((1+Costs!$C$16)^($B16/12))</f>
        <v>4802.190407234697</v>
      </c>
      <c r="S121" s="28">
        <f>O121/((1+Costs!$C$16)^($B16/12))</f>
        <v>0</v>
      </c>
      <c r="T121" s="28">
        <f>P121/((1+Costs!$C$16)^($B16/12))</f>
        <v>3225.2132982121029</v>
      </c>
      <c r="U121" s="28">
        <f>Q121/((1+Costs!$C$16)^($B121/12))</f>
        <v>8027.4037054468008</v>
      </c>
      <c r="V121" s="27">
        <f>IF(Notes!F$20=FALSE,E121,G121)*(1+Notes!P$9)*Costs!$C$7</f>
        <v>15197.20348664423</v>
      </c>
      <c r="W121" s="28">
        <f>IF(Notes!F$20=FALSE,E121,G121)*Costs!C$11</f>
        <v>18099.961020343737</v>
      </c>
      <c r="X121" s="28">
        <f>IF(Notes!F$20=FALSE,E121,G121)*(Costs!$C$12/6)</f>
        <v>11.253853292834885</v>
      </c>
      <c r="Y121" s="76">
        <f t="shared" si="17"/>
        <v>33308.418360280804</v>
      </c>
      <c r="Z121" s="27">
        <f>V121/((1+Costs!$C$16)^($B16/12))</f>
        <v>13243.48486118976</v>
      </c>
      <c r="AA121" s="28">
        <f>W121/((1+Costs!$C$16)^($B16/12))</f>
        <v>15773.070352825671</v>
      </c>
      <c r="AB121" s="28">
        <f>X121/((1+Costs!$C$16)^($B16/12))</f>
        <v>9.8070829837009459</v>
      </c>
      <c r="AC121" s="28">
        <f>Y121/((1+Costs!$C$16)^($B121/12))</f>
        <v>29026.362296999134</v>
      </c>
      <c r="AD121" s="27">
        <f>IF(($B121/12)&lt;=Notes!$D$7,R121,0)</f>
        <v>4802.190407234697</v>
      </c>
      <c r="AE121" s="28">
        <f>IF(($B121/12)&lt;=Notes!$D$7,S121,0)</f>
        <v>0</v>
      </c>
      <c r="AF121" s="28">
        <f>IF(($B121/12)&lt;=Notes!$D$7,T121,0)</f>
        <v>3225.2132982121029</v>
      </c>
      <c r="AG121" s="76">
        <f>IF(($B121/12)&lt;=Notes!$D$7,U121,0)</f>
        <v>8027.4037054468008</v>
      </c>
      <c r="AH121" s="27">
        <f>IF(($B121/12)&lt;=Notes!$D$7,Z121,0)</f>
        <v>13243.48486118976</v>
      </c>
      <c r="AI121" s="28">
        <f>IF(($B121/12)&lt;=Notes!$D$7,AA121,0)</f>
        <v>15773.070352825671</v>
      </c>
      <c r="AJ121" s="28">
        <f>IF(($B121/12)&lt;=Notes!$D$7,AB121,0)</f>
        <v>9.8070829837009459</v>
      </c>
      <c r="AK121" s="28">
        <f>IF(($B121/12)&lt;=Notes!$D$7,AC121,0)</f>
        <v>29026.362296999134</v>
      </c>
    </row>
    <row r="122" spans="1:37" x14ac:dyDescent="0.35">
      <c r="B122" s="16">
        <v>54</v>
      </c>
      <c r="C122" s="18">
        <f t="shared" si="12"/>
        <v>355.52461604468834</v>
      </c>
      <c r="D122" s="19">
        <f t="shared" si="23"/>
        <v>28.014681134667434</v>
      </c>
      <c r="E122" s="19">
        <f t="shared" si="18"/>
        <v>2.3160585680811487</v>
      </c>
      <c r="F122" s="19">
        <f t="shared" si="19"/>
        <v>52.599768073652413</v>
      </c>
      <c r="G122" s="19">
        <f t="shared" si="20"/>
        <v>7.0144379818041962</v>
      </c>
      <c r="H122" s="19">
        <f t="shared" si="21"/>
        <v>86.181539248737465</v>
      </c>
      <c r="I122" s="19">
        <f t="shared" si="22"/>
        <v>69.507318910282493</v>
      </c>
      <c r="J122" s="19">
        <f t="shared" si="25"/>
        <v>547.80426428695637</v>
      </c>
      <c r="K122" s="19">
        <f t="shared" si="14"/>
        <v>1.4217841636717607</v>
      </c>
      <c r="L122" s="19">
        <f t="shared" si="24"/>
        <v>16.056670460035271</v>
      </c>
      <c r="M122" s="144">
        <f t="shared" si="15"/>
        <v>999.99999999999989</v>
      </c>
      <c r="N122" s="27">
        <f>IF('Disease progression'!B17&lt;Notes!$L$9,0,E122*(1+Notes!P$9)*Costs!$C$7)</f>
        <v>4300.4575492130771</v>
      </c>
      <c r="O122" s="28">
        <v>0</v>
      </c>
      <c r="P122" s="28">
        <f>(C122+D122)*Costs!C$12</f>
        <v>3164.1992017296852</v>
      </c>
      <c r="Q122" s="76">
        <f t="shared" si="16"/>
        <v>7464.6567509427623</v>
      </c>
      <c r="R122" s="28">
        <f>N122/((1+Costs!$C$16)^($B17/12))</f>
        <v>3683.6901341511252</v>
      </c>
      <c r="S122" s="28">
        <f>O122/((1+Costs!$C$16)^($B17/12))</f>
        <v>0</v>
      </c>
      <c r="T122" s="28">
        <f>P122/((1+Costs!$C$16)^($B17/12))</f>
        <v>2710.3928473921055</v>
      </c>
      <c r="U122" s="28">
        <f>Q122/((1+Costs!$C$16)^($B122/12))</f>
        <v>6394.0829815432307</v>
      </c>
      <c r="V122" s="27">
        <f>IF(Notes!F$20=FALSE,E122,G122)*(1+Notes!P$9)*Costs!$C$7</f>
        <v>13024.408444614033</v>
      </c>
      <c r="W122" s="28">
        <f>IF(Notes!F$20=FALSE,E122,G122)*Costs!C$11</f>
        <v>15512.149019240707</v>
      </c>
      <c r="X122" s="28">
        <f>IF(Notes!F$20=FALSE,E122,G122)*(Costs!$C$12/6)</f>
        <v>9.6448522249807702</v>
      </c>
      <c r="Y122" s="76">
        <f t="shared" si="17"/>
        <v>28546.202316079722</v>
      </c>
      <c r="Z122" s="27">
        <f>V122/((1+Costs!$C$16)^($B17/12))</f>
        <v>11156.460525777911</v>
      </c>
      <c r="AA122" s="28">
        <f>W122/((1+Costs!$C$16)^($B17/12))</f>
        <v>13287.411780663946</v>
      </c>
      <c r="AB122" s="28">
        <f>X122/((1+Costs!$C$16)^($B17/12))</f>
        <v>8.2615969533307982</v>
      </c>
      <c r="AC122" s="28">
        <f>Y122/((1+Costs!$C$16)^($B122/12))</f>
        <v>24452.133903395188</v>
      </c>
      <c r="AD122" s="27">
        <f>IF(($B122/12)&lt;=Notes!$D$7,R122,0)</f>
        <v>3683.6901341511252</v>
      </c>
      <c r="AE122" s="28">
        <f>IF(($B122/12)&lt;=Notes!$D$7,S122,0)</f>
        <v>0</v>
      </c>
      <c r="AF122" s="28">
        <f>IF(($B122/12)&lt;=Notes!$D$7,T122,0)</f>
        <v>2710.3928473921055</v>
      </c>
      <c r="AG122" s="76">
        <f>IF(($B122/12)&lt;=Notes!$D$7,U122,0)</f>
        <v>6394.0829815432307</v>
      </c>
      <c r="AH122" s="27">
        <f>IF(($B122/12)&lt;=Notes!$D$7,Z122,0)</f>
        <v>11156.460525777911</v>
      </c>
      <c r="AI122" s="28">
        <f>IF(($B122/12)&lt;=Notes!$D$7,AA122,0)</f>
        <v>13287.411780663946</v>
      </c>
      <c r="AJ122" s="28">
        <f>IF(($B122/12)&lt;=Notes!$D$7,AB122,0)</f>
        <v>8.2615969533307982</v>
      </c>
      <c r="AK122" s="28">
        <f>IF(($B122/12)&lt;=Notes!$D$7,AC122,0)</f>
        <v>24452.133903395188</v>
      </c>
    </row>
    <row r="123" spans="1:37" x14ac:dyDescent="0.35">
      <c r="B123" s="16">
        <v>60</v>
      </c>
      <c r="C123" s="18">
        <f t="shared" si="12"/>
        <v>301.57919647297308</v>
      </c>
      <c r="D123" s="19">
        <f t="shared" si="23"/>
        <v>22.535506814943858</v>
      </c>
      <c r="E123" s="19">
        <f t="shared" si="18"/>
        <v>1.76487440568317</v>
      </c>
      <c r="F123" s="19">
        <f t="shared" si="19"/>
        <v>46.457009820968565</v>
      </c>
      <c r="G123" s="19">
        <f t="shared" si="20"/>
        <v>5.8855988921341309</v>
      </c>
      <c r="H123" s="19">
        <f t="shared" si="21"/>
        <v>79.110960209489804</v>
      </c>
      <c r="I123" s="19">
        <f t="shared" si="22"/>
        <v>64.344448292395455</v>
      </c>
      <c r="J123" s="19">
        <f t="shared" si="25"/>
        <v>612.14871257935181</v>
      </c>
      <c r="K123" s="19">
        <f t="shared" si="14"/>
        <v>1.2229038517272655</v>
      </c>
      <c r="L123" s="19">
        <f t="shared" si="24"/>
        <v>17.279574311762538</v>
      </c>
      <c r="M123" s="144">
        <f t="shared" si="15"/>
        <v>999.99999999999989</v>
      </c>
      <c r="N123" s="27">
        <f>IF('Disease progression'!B18&lt;Notes!$L$9,0,E123*(1+Notes!P$9)*Costs!$C$7)</f>
        <v>3277.0187964725105</v>
      </c>
      <c r="O123" s="28">
        <v>0</v>
      </c>
      <c r="P123" s="28">
        <f>(C123+D123)*Costs!C$12</f>
        <v>2673.9463021253146</v>
      </c>
      <c r="Q123" s="76">
        <f t="shared" si="16"/>
        <v>5950.9650985978251</v>
      </c>
      <c r="R123" s="28">
        <f>N123/((1+Costs!$C$16)^($B18/12))</f>
        <v>2759.1618939208693</v>
      </c>
      <c r="S123" s="28">
        <f>O123/((1+Costs!$C$16)^($B18/12))</f>
        <v>0</v>
      </c>
      <c r="T123" s="28">
        <f>P123/((1+Costs!$C$16)^($B18/12))</f>
        <v>2251.3910360100913</v>
      </c>
      <c r="U123" s="28">
        <f>Q123/((1+Costs!$C$16)^($B123/12))</f>
        <v>5010.5529299309601</v>
      </c>
      <c r="V123" s="27">
        <f>IF(Notes!F$20=FALSE,E123,G123)*(1+Notes!P$9)*Costs!$C$7</f>
        <v>10928.380022914655</v>
      </c>
      <c r="W123" s="28">
        <f>IF(Notes!F$20=FALSE,E123,G123)*Costs!C$11</f>
        <v>13015.766525998946</v>
      </c>
      <c r="X123" s="28">
        <f>IF(Notes!F$20=FALSE,E123,G123)*(Costs!$C$12/6)</f>
        <v>8.0926984766844292</v>
      </c>
      <c r="Y123" s="76">
        <f t="shared" si="17"/>
        <v>23952.239247390287</v>
      </c>
      <c r="Z123" s="27">
        <f>V123/((1+Costs!$C$16)^($B18/12))</f>
        <v>9201.402736526883</v>
      </c>
      <c r="AA123" s="28">
        <f>W123/((1+Costs!$C$16)^($B18/12))</f>
        <v>10958.926160986504</v>
      </c>
      <c r="AB123" s="28">
        <f>X123/((1+Costs!$C$16)^($B18/12))</f>
        <v>6.8138349648451433</v>
      </c>
      <c r="AC123" s="28">
        <f>Y123/((1+Costs!$C$16)^($B123/12))</f>
        <v>20167.142732478234</v>
      </c>
      <c r="AD123" s="27">
        <f>IF(($B123/12)&lt;=Notes!$D$7,R123,0)</f>
        <v>2759.1618939208693</v>
      </c>
      <c r="AE123" s="28">
        <f>IF(($B123/12)&lt;=Notes!$D$7,S123,0)</f>
        <v>0</v>
      </c>
      <c r="AF123" s="28">
        <f>IF(($B123/12)&lt;=Notes!$D$7,T123,0)</f>
        <v>2251.3910360100913</v>
      </c>
      <c r="AG123" s="76">
        <f>IF(($B123/12)&lt;=Notes!$D$7,U123,0)</f>
        <v>5010.5529299309601</v>
      </c>
      <c r="AH123" s="27">
        <f>IF(($B123/12)&lt;=Notes!$D$7,Z123,0)</f>
        <v>9201.402736526883</v>
      </c>
      <c r="AI123" s="28">
        <f>IF(($B123/12)&lt;=Notes!$D$7,AA123,0)</f>
        <v>10958.926160986504</v>
      </c>
      <c r="AJ123" s="28">
        <f>IF(($B123/12)&lt;=Notes!$D$7,AB123,0)</f>
        <v>6.8138349648451433</v>
      </c>
      <c r="AK123" s="28">
        <f>IF(($B123/12)&lt;=Notes!$D$7,AC123,0)</f>
        <v>20167.142732478234</v>
      </c>
    </row>
    <row r="124" spans="1:37" x14ac:dyDescent="0.35">
      <c r="B124" s="16">
        <v>66</v>
      </c>
      <c r="C124" s="18">
        <f t="shared" si="12"/>
        <v>252.95169412219462</v>
      </c>
      <c r="D124" s="19">
        <f t="shared" si="23"/>
        <v>17.879332195831331</v>
      </c>
      <c r="E124" s="19">
        <f t="shared" si="18"/>
        <v>1.3134614227906294</v>
      </c>
      <c r="F124" s="19">
        <f t="shared" si="19"/>
        <v>40.321315776335808</v>
      </c>
      <c r="G124" s="19">
        <f t="shared" si="20"/>
        <v>4.8265883436056827</v>
      </c>
      <c r="H124" s="19">
        <f t="shared" si="21"/>
        <v>71.252491033279654</v>
      </c>
      <c r="I124" s="19">
        <f t="shared" si="22"/>
        <v>58.249668187884566</v>
      </c>
      <c r="J124" s="19">
        <f t="shared" si="25"/>
        <v>670.3983807672364</v>
      </c>
      <c r="K124" s="19">
        <f t="shared" si="14"/>
        <v>1.1697028266391951</v>
      </c>
      <c r="L124" s="19">
        <f t="shared" si="24"/>
        <v>18.449277138401733</v>
      </c>
      <c r="M124" s="144">
        <f t="shared" si="15"/>
        <v>999.99999999999989</v>
      </c>
      <c r="N124" s="27">
        <f>IF('Disease progression'!B19&lt;Notes!$L$9,0,E124*(1+Notes!P$9)*Costs!$C$7)</f>
        <v>2438.8351698376409</v>
      </c>
      <c r="O124" s="28">
        <v>0</v>
      </c>
      <c r="P124" s="28">
        <f>(C124+D124)*Costs!C$12</f>
        <v>2234.3559671237144</v>
      </c>
      <c r="Q124" s="76">
        <f t="shared" si="16"/>
        <v>4673.1911369613554</v>
      </c>
      <c r="R124" s="28">
        <f>N124/((1+Costs!$C$16)^($B19/12))</f>
        <v>2018.4152805925376</v>
      </c>
      <c r="S124" s="28">
        <f>O124/((1+Costs!$C$16)^($B19/12))</f>
        <v>0</v>
      </c>
      <c r="T124" s="28">
        <f>P124/((1+Costs!$C$16)^($B19/12))</f>
        <v>1849.1853332695109</v>
      </c>
      <c r="U124" s="28">
        <f>Q124/((1+Costs!$C$16)^($B124/12))</f>
        <v>3867.6006138620487</v>
      </c>
      <c r="V124" s="27">
        <f>IF(Notes!F$20=FALSE,E124,G124)*(1+Notes!P$9)*Costs!$C$7</f>
        <v>8962.0092364070333</v>
      </c>
      <c r="W124" s="28">
        <f>IF(Notes!F$20=FALSE,E124,G124)*Costs!C$11</f>
        <v>10673.807058350223</v>
      </c>
      <c r="X124" s="28">
        <f>IF(Notes!F$20=FALSE,E124,G124)*(Costs!$C$12/6)</f>
        <v>6.6365589724578138</v>
      </c>
      <c r="Y124" s="76">
        <f t="shared" si="17"/>
        <v>19642.452853729716</v>
      </c>
      <c r="Z124" s="27">
        <f>V124/((1+Costs!$C$16)^($B19/12))</f>
        <v>7417.0885393536646</v>
      </c>
      <c r="AA124" s="28">
        <f>W124/((1+Costs!$C$16)^($B19/12))</f>
        <v>8833.7971893790673</v>
      </c>
      <c r="AB124" s="28">
        <f>X124/((1+Costs!$C$16)^($B19/12))</f>
        <v>5.4925122477441226</v>
      </c>
      <c r="AC124" s="28">
        <f>Y124/((1+Costs!$C$16)^($B124/12))</f>
        <v>16256.378240980477</v>
      </c>
      <c r="AD124" s="27">
        <f>IF(($B124/12)&lt;=Notes!$D$7,R124,0)</f>
        <v>2018.4152805925376</v>
      </c>
      <c r="AE124" s="28">
        <f>IF(($B124/12)&lt;=Notes!$D$7,S124,0)</f>
        <v>0</v>
      </c>
      <c r="AF124" s="28">
        <f>IF(($B124/12)&lt;=Notes!$D$7,T124,0)</f>
        <v>1849.1853332695109</v>
      </c>
      <c r="AG124" s="76">
        <f>IF(($B124/12)&lt;=Notes!$D$7,U124,0)</f>
        <v>3867.6006138620487</v>
      </c>
      <c r="AH124" s="27">
        <f>IF(($B124/12)&lt;=Notes!$D$7,Z124,0)</f>
        <v>7417.0885393536646</v>
      </c>
      <c r="AI124" s="28">
        <f>IF(($B124/12)&lt;=Notes!$D$7,AA124,0)</f>
        <v>8833.7971893790673</v>
      </c>
      <c r="AJ124" s="28">
        <f>IF(($B124/12)&lt;=Notes!$D$7,AB124,0)</f>
        <v>5.4925122477441226</v>
      </c>
      <c r="AK124" s="28">
        <f>IF(($B124/12)&lt;=Notes!$D$7,AC124,0)</f>
        <v>16256.378240980477</v>
      </c>
    </row>
    <row r="125" spans="1:37" x14ac:dyDescent="0.35">
      <c r="B125" s="16">
        <v>72</v>
      </c>
      <c r="C125" s="18">
        <f t="shared" si="12"/>
        <v>209.83808703834845</v>
      </c>
      <c r="D125" s="19">
        <f t="shared" si="23"/>
        <v>14.008028280449249</v>
      </c>
      <c r="E125" s="19">
        <f t="shared" si="18"/>
        <v>0.95447428056572114</v>
      </c>
      <c r="F125" s="19">
        <f t="shared" si="19"/>
        <v>34.422779899651673</v>
      </c>
      <c r="G125" s="19">
        <f t="shared" si="20"/>
        <v>3.8841877208582556</v>
      </c>
      <c r="H125" s="19">
        <f t="shared" si="21"/>
        <v>63.026606565794431</v>
      </c>
      <c r="I125" s="19">
        <f t="shared" si="22"/>
        <v>51.901300205812277</v>
      </c>
      <c r="J125" s="19">
        <f t="shared" si="25"/>
        <v>722.29968097304868</v>
      </c>
      <c r="K125" s="19">
        <f t="shared" si="14"/>
        <v>0.98214667010009793</v>
      </c>
      <c r="L125" s="19">
        <f t="shared" si="24"/>
        <v>19.43142380850183</v>
      </c>
      <c r="M125" s="144">
        <f t="shared" si="15"/>
        <v>999.99999999999989</v>
      </c>
      <c r="N125" s="27">
        <f>IF('Disease progression'!B20&lt;Notes!$L$9,0,E125*(1+Notes!P$9)*Costs!$C$7)</f>
        <v>1772.2678441544313</v>
      </c>
      <c r="O125" s="28">
        <v>0</v>
      </c>
      <c r="P125" s="28">
        <f>(C125+D125)*Costs!C$12</f>
        <v>1846.7304513800809</v>
      </c>
      <c r="Q125" s="76">
        <f t="shared" si="16"/>
        <v>3618.9982955345122</v>
      </c>
      <c r="R125" s="28">
        <f>N125/((1+Costs!$C$16)^($B20/12))</f>
        <v>1441.7410331055419</v>
      </c>
      <c r="S125" s="28">
        <f>O125/((1+Costs!$C$16)^($B20/12))</f>
        <v>0</v>
      </c>
      <c r="T125" s="28">
        <f>P125/((1+Costs!$C$16)^($B20/12))</f>
        <v>1502.3164120604429</v>
      </c>
      <c r="U125" s="28">
        <f>Q125/((1+Costs!$C$16)^($B125/12))</f>
        <v>2944.057445165985</v>
      </c>
      <c r="V125" s="27">
        <f>IF(Notes!F$20=FALSE,E125,G125)*(1+Notes!P$9)*Costs!$C$7</f>
        <v>7212.1597600896102</v>
      </c>
      <c r="W125" s="28">
        <f>IF(Notes!F$20=FALSE,E125,G125)*Costs!C$11</f>
        <v>8589.7257771691984</v>
      </c>
      <c r="X125" s="28">
        <f>IF(Notes!F$20=FALSE,E125,G125)*(Costs!$C$12/6)</f>
        <v>5.3407581161801012</v>
      </c>
      <c r="Y125" s="76">
        <f t="shared" si="17"/>
        <v>15807.226295374989</v>
      </c>
      <c r="Z125" s="27">
        <f>V125/((1+Costs!$C$16)^($B20/12))</f>
        <v>5867.0966116833461</v>
      </c>
      <c r="AA125" s="28">
        <f>W125/((1+Costs!$C$16)^($B20/12))</f>
        <v>6987.747454154055</v>
      </c>
      <c r="AB125" s="28">
        <f>X125/((1+Costs!$C$16)^($B20/12))</f>
        <v>4.3447101686043723</v>
      </c>
      <c r="AC125" s="28">
        <f>Y125/((1+Costs!$C$16)^($B125/12))</f>
        <v>12859.188776006005</v>
      </c>
      <c r="AD125" s="27">
        <f>IF(($B125/12)&lt;=Notes!$D$7,R125,0)</f>
        <v>1441.7410331055419</v>
      </c>
      <c r="AE125" s="28">
        <f>IF(($B125/12)&lt;=Notes!$D$7,S125,0)</f>
        <v>0</v>
      </c>
      <c r="AF125" s="28">
        <f>IF(($B125/12)&lt;=Notes!$D$7,T125,0)</f>
        <v>1502.3164120604429</v>
      </c>
      <c r="AG125" s="76">
        <f>IF(($B125/12)&lt;=Notes!$D$7,U125,0)</f>
        <v>2944.057445165985</v>
      </c>
      <c r="AH125" s="27">
        <f>IF(($B125/12)&lt;=Notes!$D$7,Z125,0)</f>
        <v>5867.0966116833461</v>
      </c>
      <c r="AI125" s="28">
        <f>IF(($B125/12)&lt;=Notes!$D$7,AA125,0)</f>
        <v>6987.747454154055</v>
      </c>
      <c r="AJ125" s="28">
        <f>IF(($B125/12)&lt;=Notes!$D$7,AB125,0)</f>
        <v>4.3447101686043723</v>
      </c>
      <c r="AK125" s="28">
        <f>IF(($B125/12)&lt;=Notes!$D$7,AC125,0)</f>
        <v>12859.188776006005</v>
      </c>
    </row>
    <row r="126" spans="1:37" x14ac:dyDescent="0.35">
      <c r="A126" s="86"/>
      <c r="B126" s="16">
        <v>78</v>
      </c>
      <c r="C126" s="18">
        <f t="shared" si="12"/>
        <v>172.20325906215427</v>
      </c>
      <c r="D126" s="19">
        <f t="shared" si="23"/>
        <v>10.847891076732962</v>
      </c>
      <c r="E126" s="19">
        <f t="shared" si="18"/>
        <v>0.676832940376213</v>
      </c>
      <c r="F126" s="19">
        <f t="shared" si="19"/>
        <v>28.9302958782399</v>
      </c>
      <c r="G126" s="19">
        <f t="shared" si="20"/>
        <v>3.0599852063220125</v>
      </c>
      <c r="H126" s="19">
        <f t="shared" si="21"/>
        <v>54.790841862788874</v>
      </c>
      <c r="I126" s="19">
        <f t="shared" si="22"/>
        <v>45.403690608577733</v>
      </c>
      <c r="J126" s="19">
        <f t="shared" si="25"/>
        <v>767.70337158162647</v>
      </c>
      <c r="K126" s="19">
        <f t="shared" si="14"/>
        <v>0.88375859274452606</v>
      </c>
      <c r="L126" s="19">
        <f t="shared" si="24"/>
        <v>20.315182401246357</v>
      </c>
      <c r="M126" s="144">
        <f t="shared" si="15"/>
        <v>1000</v>
      </c>
      <c r="N126" s="27">
        <f>IF('Disease progression'!B21&lt;Notes!$L$9,0,E126*(1+Notes!P$9)*Costs!$C$7)</f>
        <v>1256.7434036905524</v>
      </c>
      <c r="O126" s="28">
        <v>0</v>
      </c>
      <c r="P126" s="28">
        <f>(C126+D126)*Costs!C$12</f>
        <v>1510.1719886458197</v>
      </c>
      <c r="Q126" s="76">
        <f t="shared" si="16"/>
        <v>2766.915392336372</v>
      </c>
      <c r="R126" s="28">
        <f>N126/((1+Costs!$C$16)^($B21/12))</f>
        <v>1004.9265971777279</v>
      </c>
      <c r="S126" s="28">
        <f>O126/((1+Costs!$C$16)^($B21/12))</f>
        <v>0</v>
      </c>
      <c r="T126" s="28">
        <f>P126/((1+Costs!$C$16)^($B21/12))</f>
        <v>1207.5750652411198</v>
      </c>
      <c r="U126" s="28">
        <f>Q126/((1+Costs!$C$16)^($B126/12))</f>
        <v>2212.5016624188474</v>
      </c>
      <c r="V126" s="27">
        <f>IF(Notes!F$20=FALSE,E126,G126)*(1+Notes!P$9)*Costs!$C$7</f>
        <v>5681.7805310987133</v>
      </c>
      <c r="W126" s="28">
        <f>IF(Notes!F$20=FALSE,E126,G126)*Costs!C$11</f>
        <v>6767.034884372878</v>
      </c>
      <c r="X126" s="28">
        <f>IF(Notes!F$20=FALSE,E126,G126)*(Costs!$C$12/6)</f>
        <v>4.2074796586927672</v>
      </c>
      <c r="Y126" s="76">
        <f t="shared" si="17"/>
        <v>12453.022895130285</v>
      </c>
      <c r="Z126" s="27">
        <f>V126/((1+Costs!$C$16)^($B21/12))</f>
        <v>4543.308012009752</v>
      </c>
      <c r="AA126" s="28">
        <f>W126/((1+Costs!$C$16)^($B21/12))</f>
        <v>5411.1072470051085</v>
      </c>
      <c r="AB126" s="28">
        <f>X126/((1+Costs!$C$16)^($B21/12))</f>
        <v>3.3644164780877901</v>
      </c>
      <c r="AC126" s="28">
        <f>Y126/((1+Costs!$C$16)^($B126/12))</f>
        <v>9957.7796754929495</v>
      </c>
      <c r="AD126" s="27">
        <f>IF(($B126/12)&lt;=Notes!$D$7,R126,0)</f>
        <v>1004.9265971777279</v>
      </c>
      <c r="AE126" s="28">
        <f>IF(($B126/12)&lt;=Notes!$D$7,S126,0)</f>
        <v>0</v>
      </c>
      <c r="AF126" s="28">
        <f>IF(($B126/12)&lt;=Notes!$D$7,T126,0)</f>
        <v>1207.5750652411198</v>
      </c>
      <c r="AG126" s="76">
        <f>IF(($B126/12)&lt;=Notes!$D$7,U126,0)</f>
        <v>2212.5016624188474</v>
      </c>
      <c r="AH126" s="27">
        <f>IF(($B126/12)&lt;=Notes!$D$7,Z126,0)</f>
        <v>4543.308012009752</v>
      </c>
      <c r="AI126" s="28">
        <f>IF(($B126/12)&lt;=Notes!$D$7,AA126,0)</f>
        <v>5411.1072470051085</v>
      </c>
      <c r="AJ126" s="28">
        <f>IF(($B126/12)&lt;=Notes!$D$7,AB126,0)</f>
        <v>3.3644164780877901</v>
      </c>
      <c r="AK126" s="28">
        <f>IF(($B126/12)&lt;=Notes!$D$7,AC126,0)</f>
        <v>9957.7796754929495</v>
      </c>
    </row>
    <row r="127" spans="1:37" x14ac:dyDescent="0.35">
      <c r="A127" s="86"/>
      <c r="B127" s="16">
        <v>84</v>
      </c>
      <c r="C127" s="18">
        <f t="shared" si="12"/>
        <v>139.83161473650281</v>
      </c>
      <c r="D127" s="19">
        <f t="shared" si="23"/>
        <v>8.3078597447206697</v>
      </c>
      <c r="E127" s="19">
        <f t="shared" si="18"/>
        <v>0.46783777648505287</v>
      </c>
      <c r="F127" s="19">
        <f t="shared" si="19"/>
        <v>23.954461651961942</v>
      </c>
      <c r="G127" s="19">
        <f t="shared" si="20"/>
        <v>2.3658321635787627</v>
      </c>
      <c r="H127" s="19">
        <f t="shared" si="21"/>
        <v>46.846949815056696</v>
      </c>
      <c r="I127" s="19">
        <f t="shared" si="22"/>
        <v>39.162140209588976</v>
      </c>
      <c r="J127" s="19">
        <f t="shared" si="25"/>
        <v>806.86551179121545</v>
      </c>
      <c r="K127" s="19">
        <f t="shared" si="14"/>
        <v>0.72536967435273003</v>
      </c>
      <c r="L127" s="19">
        <f t="shared" si="24"/>
        <v>21.040552075599088</v>
      </c>
      <c r="M127" s="144">
        <f t="shared" si="15"/>
        <v>999.99999999999989</v>
      </c>
      <c r="N127" s="27">
        <f>IF('Disease progression'!B22&lt;Notes!$L$9,0,E127*(1+Notes!P$9)*Costs!$C$7)</f>
        <v>868.68118337744613</v>
      </c>
      <c r="O127" s="28">
        <v>0</v>
      </c>
      <c r="P127" s="28">
        <f>(C127+D127)*Costs!C$12</f>
        <v>1222.1506644700937</v>
      </c>
      <c r="Q127" s="76">
        <f t="shared" si="16"/>
        <v>2090.8318478475398</v>
      </c>
      <c r="R127" s="28">
        <f>N127/((1+Costs!$C$16)^($B22/12))</f>
        <v>682.77555785079574</v>
      </c>
      <c r="S127" s="28">
        <f>O127/((1+Costs!$C$16)^($B22/12))</f>
        <v>0</v>
      </c>
      <c r="T127" s="28">
        <f>P127/((1+Costs!$C$16)^($B22/12))</f>
        <v>960.59937486721685</v>
      </c>
      <c r="U127" s="28">
        <f>Q127/((1+Costs!$C$16)^($B127/12))</f>
        <v>1643.3749327180126</v>
      </c>
      <c r="V127" s="27">
        <f>IF(Notes!F$20=FALSE,E127,G127)*(1+Notes!P$9)*Costs!$C$7</f>
        <v>4392.8771613330473</v>
      </c>
      <c r="W127" s="28">
        <f>IF(Notes!F$20=FALSE,E127,G127)*Costs!C$11</f>
        <v>5231.9431964678906</v>
      </c>
      <c r="X127" s="28">
        <f>IF(Notes!F$20=FALSE,E127,G127)*(Costs!$C$12/6)</f>
        <v>3.2530192249207985</v>
      </c>
      <c r="Y127" s="76">
        <f t="shared" si="17"/>
        <v>9628.0733770258594</v>
      </c>
      <c r="Z127" s="27">
        <f>V127/((1+Costs!$C$16)^($B22/12))</f>
        <v>3452.7617402021701</v>
      </c>
      <c r="AA127" s="28">
        <f>W127/((1+Costs!$C$16)^($B22/12))</f>
        <v>4112.260059234969</v>
      </c>
      <c r="AB127" s="28">
        <f>X127/((1+Costs!$C$16)^($B22/12))</f>
        <v>2.5568437057184314</v>
      </c>
      <c r="AC127" s="28">
        <f>Y127/((1+Costs!$C$16)^($B127/12))</f>
        <v>7567.5786431428587</v>
      </c>
      <c r="AD127" s="27">
        <f>IF(($B127/12)&lt;=Notes!$D$7,R127,0)</f>
        <v>682.77555785079574</v>
      </c>
      <c r="AE127" s="28">
        <f>IF(($B127/12)&lt;=Notes!$D$7,S127,0)</f>
        <v>0</v>
      </c>
      <c r="AF127" s="28">
        <f>IF(($B127/12)&lt;=Notes!$D$7,T127,0)</f>
        <v>960.59937486721685</v>
      </c>
      <c r="AG127" s="76">
        <f>IF(($B127/12)&lt;=Notes!$D$7,U127,0)</f>
        <v>1643.3749327180126</v>
      </c>
      <c r="AH127" s="27">
        <f>IF(($B127/12)&lt;=Notes!$D$7,Z127,0)</f>
        <v>3452.7617402021701</v>
      </c>
      <c r="AI127" s="28">
        <f>IF(($B127/12)&lt;=Notes!$D$7,AA127,0)</f>
        <v>4112.260059234969</v>
      </c>
      <c r="AJ127" s="28">
        <f>IF(($B127/12)&lt;=Notes!$D$7,AB127,0)</f>
        <v>2.5568437057184314</v>
      </c>
      <c r="AK127" s="28">
        <f>IF(($B127/12)&lt;=Notes!$D$7,AC127,0)</f>
        <v>7567.5786431428587</v>
      </c>
    </row>
    <row r="128" spans="1:37" x14ac:dyDescent="0.35">
      <c r="A128" s="86"/>
      <c r="B128" s="16">
        <v>90</v>
      </c>
      <c r="C128" s="18">
        <f t="shared" si="12"/>
        <v>112.3753442915464</v>
      </c>
      <c r="D128" s="19">
        <f t="shared" si="23"/>
        <v>6.2929217661633245</v>
      </c>
      <c r="E128" s="19">
        <f t="shared" si="18"/>
        <v>0.31468827112171893</v>
      </c>
      <c r="F128" s="19">
        <f t="shared" si="19"/>
        <v>19.554479870817101</v>
      </c>
      <c r="G128" s="19">
        <f t="shared" si="20"/>
        <v>1.790648488908344</v>
      </c>
      <c r="H128" s="19">
        <f t="shared" si="21"/>
        <v>39.417273733865898</v>
      </c>
      <c r="I128" s="19">
        <f t="shared" si="22"/>
        <v>33.237924040212071</v>
      </c>
      <c r="J128" s="19">
        <f t="shared" si="25"/>
        <v>840.10343583142753</v>
      </c>
      <c r="K128" s="19">
        <f t="shared" si="14"/>
        <v>0.6332661644465426</v>
      </c>
      <c r="L128" s="19">
        <f t="shared" si="24"/>
        <v>21.67381824004563</v>
      </c>
      <c r="M128" s="144">
        <f t="shared" si="15"/>
        <v>1000</v>
      </c>
      <c r="N128" s="27">
        <f>IF('Disease progression'!B23&lt;Notes!$L$9,0,E128*(1+Notes!P$9)*Costs!$C$7)</f>
        <v>584.31318181880772</v>
      </c>
      <c r="O128" s="28">
        <v>0</v>
      </c>
      <c r="P128" s="28">
        <f>(C128+D128)*Costs!C$12</f>
        <v>979.0131949761053</v>
      </c>
      <c r="Q128" s="76">
        <f t="shared" si="16"/>
        <v>1563.3263767949129</v>
      </c>
      <c r="R128" s="28">
        <f>N128/((1+Costs!$C$16)^($B23/12))</f>
        <v>451.43274780265267</v>
      </c>
      <c r="S128" s="28">
        <f>O128/((1+Costs!$C$16)^($B23/12))</f>
        <v>0</v>
      </c>
      <c r="T128" s="28">
        <f>P128/((1+Costs!$C$16)^($B23/12))</f>
        <v>756.3728330882775</v>
      </c>
      <c r="U128" s="28">
        <f>Q128/((1+Costs!$C$16)^($B128/12))</f>
        <v>1207.8055808909301</v>
      </c>
      <c r="V128" s="27">
        <f>IF(Notes!F$20=FALSE,E128,G128)*(1+Notes!P$9)*Costs!$C$7</f>
        <v>3324.8761142050134</v>
      </c>
      <c r="W128" s="28">
        <f>IF(Notes!F$20=FALSE,E128,G128)*Costs!C$11</f>
        <v>3959.9475072812465</v>
      </c>
      <c r="X128" s="28">
        <f>IF(Notes!F$20=FALSE,E128,G128)*(Costs!$C$12/6)</f>
        <v>2.4621416722489728</v>
      </c>
      <c r="Y128" s="76">
        <f t="shared" si="17"/>
        <v>7287.2857631585093</v>
      </c>
      <c r="Z128" s="27">
        <f>V128/((1+Costs!$C$16)^($B23/12))</f>
        <v>2568.7559463692101</v>
      </c>
      <c r="AA128" s="28">
        <f>W128/((1+Costs!$C$16)^($B23/12))</f>
        <v>3059.4038265605627</v>
      </c>
      <c r="AB128" s="28">
        <f>X128/((1+Costs!$C$16)^($B23/12))</f>
        <v>1.9022185621809904</v>
      </c>
      <c r="AC128" s="28">
        <f>Y128/((1+Costs!$C$16)^($B128/12))</f>
        <v>5630.0619914919534</v>
      </c>
      <c r="AD128" s="27">
        <f>IF(($B128/12)&lt;=Notes!$D$7,R128,0)</f>
        <v>451.43274780265267</v>
      </c>
      <c r="AE128" s="28">
        <f>IF(($B128/12)&lt;=Notes!$D$7,S128,0)</f>
        <v>0</v>
      </c>
      <c r="AF128" s="28">
        <f>IF(($B128/12)&lt;=Notes!$D$7,T128,0)</f>
        <v>756.3728330882775</v>
      </c>
      <c r="AG128" s="76">
        <f>IF(($B128/12)&lt;=Notes!$D$7,U128,0)</f>
        <v>1207.8055808909301</v>
      </c>
      <c r="AH128" s="27">
        <f>IF(($B128/12)&lt;=Notes!$D$7,Z128,0)</f>
        <v>2568.7559463692101</v>
      </c>
      <c r="AI128" s="28">
        <f>IF(($B128/12)&lt;=Notes!$D$7,AA128,0)</f>
        <v>3059.4038265605627</v>
      </c>
      <c r="AJ128" s="28">
        <f>IF(($B128/12)&lt;=Notes!$D$7,AB128,0)</f>
        <v>1.9022185621809904</v>
      </c>
      <c r="AK128" s="28">
        <f>IF(($B128/12)&lt;=Notes!$D$7,AC128,0)</f>
        <v>5630.0619914919534</v>
      </c>
    </row>
    <row r="129" spans="1:37" x14ac:dyDescent="0.35">
      <c r="A129" s="86"/>
      <c r="B129" s="16">
        <v>96</v>
      </c>
      <c r="C129" s="18">
        <f t="shared" si="12"/>
        <v>89.39871186870586</v>
      </c>
      <c r="D129" s="19">
        <f t="shared" si="23"/>
        <v>4.7127592312772322</v>
      </c>
      <c r="E129" s="19">
        <f t="shared" si="18"/>
        <v>0.20548350678623029</v>
      </c>
      <c r="F129" s="19">
        <f t="shared" si="19"/>
        <v>15.747287997617235</v>
      </c>
      <c r="G129" s="19">
        <f t="shared" si="20"/>
        <v>1.3289567096711004</v>
      </c>
      <c r="H129" s="19">
        <f t="shared" si="21"/>
        <v>32.657612136992029</v>
      </c>
      <c r="I129" s="19">
        <f t="shared" si="22"/>
        <v>27.855358868081321</v>
      </c>
      <c r="J129" s="19">
        <f t="shared" si="25"/>
        <v>867.95879469950887</v>
      </c>
      <c r="K129" s="19">
        <f t="shared" si="14"/>
        <v>0.50862796284515976</v>
      </c>
      <c r="L129" s="19">
        <f t="shared" si="24"/>
        <v>22.182446202890791</v>
      </c>
      <c r="M129" s="144">
        <f t="shared" si="15"/>
        <v>1000</v>
      </c>
      <c r="N129" s="27">
        <f>IF('Disease progression'!B24&lt;Notes!$L$9,0,E129*(1+Notes!P$9)*Costs!$C$7)</f>
        <v>381.54177540067241</v>
      </c>
      <c r="O129" s="28">
        <v>0</v>
      </c>
      <c r="P129" s="28">
        <f>(C129+D129)*Costs!C$12</f>
        <v>776.41963657486053</v>
      </c>
      <c r="Q129" s="76">
        <f t="shared" si="16"/>
        <v>1157.9614119755329</v>
      </c>
      <c r="R129" s="28">
        <f>N129/((1+Costs!$C$16)^($B24/12))</f>
        <v>289.74723341853576</v>
      </c>
      <c r="S129" s="28">
        <f>O129/((1+Costs!$C$16)^($B24/12))</f>
        <v>0</v>
      </c>
      <c r="T129" s="28">
        <f>P129/((1+Costs!$C$16)^($B24/12))</f>
        <v>589.62204448817056</v>
      </c>
      <c r="U129" s="28">
        <f>Q129/((1+Costs!$C$16)^($B129/12))</f>
        <v>879.36927790670632</v>
      </c>
      <c r="V129" s="27">
        <f>IF(Notes!F$20=FALSE,E129,G129)*(1+Notes!P$9)*Costs!$C$7</f>
        <v>2467.6068185172994</v>
      </c>
      <c r="W129" s="28">
        <f>IF(Notes!F$20=FALSE,E129,G129)*Costs!C$11</f>
        <v>2938.9346051692514</v>
      </c>
      <c r="X129" s="28">
        <f>IF(Notes!F$20=FALSE,E129,G129)*(Costs!$C$12/6)</f>
        <v>1.827315475797763</v>
      </c>
      <c r="Y129" s="76">
        <f t="shared" si="17"/>
        <v>5408.3687391623489</v>
      </c>
      <c r="Z129" s="27">
        <f>V129/((1+Costs!$C$16)^($B24/12))</f>
        <v>1873.9291341800533</v>
      </c>
      <c r="AA129" s="28">
        <f>W129/((1+Costs!$C$16)^($B24/12))</f>
        <v>2231.8609021293732</v>
      </c>
      <c r="AB129" s="28">
        <f>X129/((1+Costs!$C$16)^($B24/12))</f>
        <v>1.3876844891736175</v>
      </c>
      <c r="AC129" s="28">
        <f>Y129/((1+Costs!$C$16)^($B129/12))</f>
        <v>4107.1777207986006</v>
      </c>
      <c r="AD129" s="27">
        <f>IF(($B129/12)&lt;=Notes!$D$7,R129,0)</f>
        <v>289.74723341853576</v>
      </c>
      <c r="AE129" s="28">
        <f>IF(($B129/12)&lt;=Notes!$D$7,S129,0)</f>
        <v>0</v>
      </c>
      <c r="AF129" s="28">
        <f>IF(($B129/12)&lt;=Notes!$D$7,T129,0)</f>
        <v>589.62204448817056</v>
      </c>
      <c r="AG129" s="76">
        <f>IF(($B129/12)&lt;=Notes!$D$7,U129,0)</f>
        <v>879.36927790670632</v>
      </c>
      <c r="AH129" s="27">
        <f>IF(($B129/12)&lt;=Notes!$D$7,Z129,0)</f>
        <v>1873.9291341800533</v>
      </c>
      <c r="AI129" s="28">
        <f>IF(($B129/12)&lt;=Notes!$D$7,AA129,0)</f>
        <v>2231.8609021293732</v>
      </c>
      <c r="AJ129" s="28">
        <f>IF(($B129/12)&lt;=Notes!$D$7,AB129,0)</f>
        <v>1.3876844891736175</v>
      </c>
      <c r="AK129" s="28">
        <f>IF(($B129/12)&lt;=Notes!$D$7,AC129,0)</f>
        <v>4107.1777207986006</v>
      </c>
    </row>
    <row r="130" spans="1:37" x14ac:dyDescent="0.35">
      <c r="A130" s="86"/>
      <c r="B130" s="16">
        <v>102</v>
      </c>
      <c r="C130" s="18">
        <f t="shared" si="12"/>
        <v>70.416869691615659</v>
      </c>
      <c r="D130" s="19">
        <f t="shared" si="23"/>
        <v>3.4864566555494156</v>
      </c>
      <c r="E130" s="19">
        <f t="shared" si="18"/>
        <v>0.12979362840621758</v>
      </c>
      <c r="F130" s="19">
        <f t="shared" si="19"/>
        <v>12.517453155892659</v>
      </c>
      <c r="G130" s="19">
        <f t="shared" si="20"/>
        <v>0.96371423613310636</v>
      </c>
      <c r="H130" s="19">
        <f t="shared" si="21"/>
        <v>26.653939765442022</v>
      </c>
      <c r="I130" s="19">
        <f t="shared" si="22"/>
        <v>22.99793790669635</v>
      </c>
      <c r="J130" s="19">
        <f t="shared" si="25"/>
        <v>890.95673260620526</v>
      </c>
      <c r="K130" s="19">
        <f t="shared" si="14"/>
        <v>0.44004168784625675</v>
      </c>
      <c r="L130" s="19">
        <f t="shared" si="24"/>
        <v>22.622487890737048</v>
      </c>
      <c r="M130" s="144">
        <f t="shared" si="15"/>
        <v>1000</v>
      </c>
      <c r="N130" s="27">
        <f>IF('Disease progression'!B25&lt;Notes!$L$9,0,E130*(1+Notes!P$9)*Costs!$C$7)</f>
        <v>241.00080922466481</v>
      </c>
      <c r="O130" s="28">
        <v>0</v>
      </c>
      <c r="P130" s="28">
        <f>(C130+D130)*Costs!C$12</f>
        <v>609.7024423641119</v>
      </c>
      <c r="Q130" s="76">
        <f t="shared" si="16"/>
        <v>850.70325158877677</v>
      </c>
      <c r="R130" s="28">
        <f>N130/((1+Costs!$C$16)^($B25/12))</f>
        <v>179.89766549060786</v>
      </c>
      <c r="S130" s="28">
        <f>O130/((1+Costs!$C$16)^($B25/12))</f>
        <v>0</v>
      </c>
      <c r="T130" s="28">
        <f>P130/((1+Costs!$C$16)^($B25/12))</f>
        <v>455.11899473738447</v>
      </c>
      <c r="U130" s="28">
        <f>Q130/((1+Costs!$C$16)^($B130/12))</f>
        <v>635.01666022799236</v>
      </c>
      <c r="V130" s="27">
        <f>IF(Notes!F$20=FALSE,E130,G130)*(1+Notes!P$9)*Costs!$C$7</f>
        <v>1789.4245936519519</v>
      </c>
      <c r="W130" s="28">
        <f>IF(Notes!F$20=FALSE,E130,G130)*Costs!C$11</f>
        <v>2131.2154846389194</v>
      </c>
      <c r="X130" s="28">
        <f>IF(Notes!F$20=FALSE,E130,G130)*(Costs!$C$12/6)</f>
        <v>1.3251070746830211</v>
      </c>
      <c r="Y130" s="76">
        <f t="shared" si="17"/>
        <v>3921.9651853655541</v>
      </c>
      <c r="Z130" s="27">
        <f>V130/((1+Costs!$C$16)^($B25/12))</f>
        <v>1335.7353778400513</v>
      </c>
      <c r="AA130" s="28">
        <f>W130/((1+Costs!$C$16)^($B25/12))</f>
        <v>1590.8688920067641</v>
      </c>
      <c r="AB130" s="28">
        <f>X130/((1+Costs!$C$16)^($B25/12))</f>
        <v>0.98914053453795259</v>
      </c>
      <c r="AC130" s="28">
        <f>Y130/((1+Costs!$C$16)^($B130/12))</f>
        <v>2927.5934103813534</v>
      </c>
      <c r="AD130" s="27">
        <f>IF(($B130/12)&lt;=Notes!$D$7,R130,0)</f>
        <v>179.89766549060786</v>
      </c>
      <c r="AE130" s="28">
        <f>IF(($B130/12)&lt;=Notes!$D$7,S130,0)</f>
        <v>0</v>
      </c>
      <c r="AF130" s="28">
        <f>IF(($B130/12)&lt;=Notes!$D$7,T130,0)</f>
        <v>455.11899473738447</v>
      </c>
      <c r="AG130" s="76">
        <f>IF(($B130/12)&lt;=Notes!$D$7,U130,0)</f>
        <v>635.01666022799236</v>
      </c>
      <c r="AH130" s="27">
        <f>IF(($B130/12)&lt;=Notes!$D$7,Z130,0)</f>
        <v>1335.7353778400513</v>
      </c>
      <c r="AI130" s="28">
        <f>IF(($B130/12)&lt;=Notes!$D$7,AA130,0)</f>
        <v>1590.8688920067641</v>
      </c>
      <c r="AJ130" s="28">
        <f>IF(($B130/12)&lt;=Notes!$D$7,AB130,0)</f>
        <v>0.98914053453795259</v>
      </c>
      <c r="AK130" s="28">
        <f>IF(($B130/12)&lt;=Notes!$D$7,AC130,0)</f>
        <v>2927.5934103813534</v>
      </c>
    </row>
    <row r="131" spans="1:37" x14ac:dyDescent="0.35">
      <c r="A131" s="86"/>
      <c r="B131" s="16">
        <v>108</v>
      </c>
      <c r="C131" s="18">
        <f t="shared" si="12"/>
        <v>54.928164624712807</v>
      </c>
      <c r="D131" s="19">
        <f t="shared" si="23"/>
        <v>2.5443590953826054</v>
      </c>
      <c r="E131" s="19">
        <f t="shared" si="18"/>
        <v>7.8901135470027722E-2</v>
      </c>
      <c r="F131" s="19">
        <f t="shared" si="19"/>
        <v>9.826733882541653</v>
      </c>
      <c r="G131" s="19">
        <f t="shared" si="20"/>
        <v>0.68350000791552001</v>
      </c>
      <c r="H131" s="19">
        <f t="shared" si="21"/>
        <v>21.439970485437502</v>
      </c>
      <c r="I131" s="19">
        <f t="shared" si="22"/>
        <v>18.775361557905502</v>
      </c>
      <c r="J131" s="19">
        <f t="shared" si="25"/>
        <v>909.73209416411078</v>
      </c>
      <c r="K131" s="19">
        <f t="shared" si="14"/>
        <v>0.34616034251515027</v>
      </c>
      <c r="L131" s="19">
        <f t="shared" si="24"/>
        <v>22.9686482332522</v>
      </c>
      <c r="M131" s="144">
        <f t="shared" si="15"/>
        <v>1000</v>
      </c>
      <c r="N131" s="27">
        <f>IF('Disease progression'!B26&lt;Notes!$L$9,0,E131*(1+Notes!P$9)*Costs!$C$7)</f>
        <v>146.5036283407475</v>
      </c>
      <c r="O131" s="28">
        <v>0</v>
      </c>
      <c r="P131" s="28">
        <f>(C131+D131)*Costs!C$12</f>
        <v>474.14832069078716</v>
      </c>
      <c r="Q131" s="76">
        <f t="shared" si="16"/>
        <v>620.65194903153463</v>
      </c>
      <c r="R131" s="28">
        <f>N131/((1+Costs!$C$16)^($B26/12))</f>
        <v>107.49424965176257</v>
      </c>
      <c r="S131" s="28">
        <f>O131/((1+Costs!$C$16)^($B26/12))</f>
        <v>0</v>
      </c>
      <c r="T131" s="28">
        <f>P131/((1+Costs!$C$16)^($B26/12))</f>
        <v>347.89730830252421</v>
      </c>
      <c r="U131" s="28">
        <f>Q131/((1+Costs!$C$16)^($B131/12))</f>
        <v>455.39155795428678</v>
      </c>
      <c r="V131" s="27">
        <f>IF(Notes!F$20=FALSE,E131,G131)*(1+Notes!P$9)*Costs!$C$7</f>
        <v>1269.1228146975377</v>
      </c>
      <c r="W131" s="28">
        <f>IF(Notes!F$20=FALSE,E131,G131)*Costs!C$11</f>
        <v>1511.5329275048559</v>
      </c>
      <c r="X131" s="28">
        <f>IF(Notes!F$20=FALSE,E131,G131)*(Costs!$C$12/6)</f>
        <v>0.93981251088383999</v>
      </c>
      <c r="Y131" s="76">
        <f t="shared" si="17"/>
        <v>2781.5955547132771</v>
      </c>
      <c r="Z131" s="27">
        <f>V131/((1+Costs!$C$16)^($B26/12))</f>
        <v>931.19471665604385</v>
      </c>
      <c r="AA131" s="28">
        <f>W131/((1+Costs!$C$16)^($B26/12))</f>
        <v>1109.0585243947517</v>
      </c>
      <c r="AB131" s="28">
        <f>X131/((1+Costs!$C$16)^($B26/12))</f>
        <v>0.68956954728676223</v>
      </c>
      <c r="AC131" s="28">
        <f>Y131/((1+Costs!$C$16)^($B131/12))</f>
        <v>2040.9428105980819</v>
      </c>
      <c r="AD131" s="27">
        <f>IF(($B131/12)&lt;=Notes!$D$7,R131,0)</f>
        <v>107.49424965176257</v>
      </c>
      <c r="AE131" s="28">
        <f>IF(($B131/12)&lt;=Notes!$D$7,S131,0)</f>
        <v>0</v>
      </c>
      <c r="AF131" s="28">
        <f>IF(($B131/12)&lt;=Notes!$D$7,T131,0)</f>
        <v>347.89730830252421</v>
      </c>
      <c r="AG131" s="76">
        <f>IF(($B131/12)&lt;=Notes!$D$7,U131,0)</f>
        <v>455.39155795428678</v>
      </c>
      <c r="AH131" s="27">
        <f>IF(($B131/12)&lt;=Notes!$D$7,Z131,0)</f>
        <v>931.19471665604385</v>
      </c>
      <c r="AI131" s="28">
        <f>IF(($B131/12)&lt;=Notes!$D$7,AA131,0)</f>
        <v>1109.0585243947517</v>
      </c>
      <c r="AJ131" s="28">
        <f>IF(($B131/12)&lt;=Notes!$D$7,AB131,0)</f>
        <v>0.68956954728676223</v>
      </c>
      <c r="AK131" s="28">
        <f>IF(($B131/12)&lt;=Notes!$D$7,AC131,0)</f>
        <v>2040.9428105980819</v>
      </c>
    </row>
    <row r="132" spans="1:37" x14ac:dyDescent="0.35">
      <c r="A132" s="86"/>
      <c r="B132" s="16">
        <v>114</v>
      </c>
      <c r="C132" s="18">
        <f t="shared" si="12"/>
        <v>42.43950179067491</v>
      </c>
      <c r="D132" s="19">
        <f t="shared" si="23"/>
        <v>1.8281156756553973</v>
      </c>
      <c r="E132" s="19">
        <f t="shared" si="18"/>
        <v>4.5809310536878631E-2</v>
      </c>
      <c r="F132" s="19">
        <f t="shared" si="19"/>
        <v>7.6225820738236054</v>
      </c>
      <c r="G132" s="19">
        <f t="shared" si="20"/>
        <v>0.47133996787730581</v>
      </c>
      <c r="H132" s="19">
        <f t="shared" si="21"/>
        <v>17.002344710799896</v>
      </c>
      <c r="I132" s="19">
        <f t="shared" si="22"/>
        <v>15.110259038960677</v>
      </c>
      <c r="J132" s="19">
        <f t="shared" si="25"/>
        <v>924.84235320307141</v>
      </c>
      <c r="K132" s="19">
        <f t="shared" si="14"/>
        <v>0.29879902352247784</v>
      </c>
      <c r="L132" s="19">
        <f t="shared" si="24"/>
        <v>23.267447256774677</v>
      </c>
      <c r="M132" s="144">
        <f t="shared" si="15"/>
        <v>1000</v>
      </c>
      <c r="N132" s="27">
        <f>IF('Disease progression'!B27&lt;Notes!$L$9,0,E132*(1+Notes!P$9)*Costs!$C$7)</f>
        <v>85.058727804876256</v>
      </c>
      <c r="O132" s="28">
        <v>0</v>
      </c>
      <c r="P132" s="28">
        <f>(C132+D132)*Costs!C$12</f>
        <v>365.20784409722501</v>
      </c>
      <c r="Q132" s="76">
        <f t="shared" si="16"/>
        <v>450.26657190210125</v>
      </c>
      <c r="R132" s="28">
        <f>N132/((1+Costs!$C$16)^($B27/12))</f>
        <v>61.345902465930308</v>
      </c>
      <c r="S132" s="28">
        <f>O132/((1+Costs!$C$16)^($B27/12))</f>
        <v>0</v>
      </c>
      <c r="T132" s="28">
        <f>P132/((1+Costs!$C$16)^($B27/12))</f>
        <v>263.39454353438691</v>
      </c>
      <c r="U132" s="28">
        <f>Q132/((1+Costs!$C$16)^($B132/12))</f>
        <v>324.74044600031721</v>
      </c>
      <c r="V132" s="27">
        <f>IF(Notes!F$20=FALSE,E132,G132)*(1+Notes!P$9)*Costs!$C$7</f>
        <v>875.18405235458158</v>
      </c>
      <c r="W132" s="28">
        <f>IF(Notes!F$20=FALSE,E132,G132)*Costs!C$11</f>
        <v>1042.3494853619468</v>
      </c>
      <c r="X132" s="28">
        <f>IF(Notes!F$20=FALSE,E132,G132)*(Costs!$C$12/6)</f>
        <v>0.64809245583129549</v>
      </c>
      <c r="Y132" s="76">
        <f t="shared" si="17"/>
        <v>1918.1816301723597</v>
      </c>
      <c r="Z132" s="27">
        <f>V132/((1+Costs!$C$16)^($B27/12))</f>
        <v>631.19866592225139</v>
      </c>
      <c r="AA132" s="28">
        <f>W132/((1+Costs!$C$16)^($B27/12))</f>
        <v>751.76141842978348</v>
      </c>
      <c r="AB132" s="28">
        <f>X132/((1+Costs!$C$16)^($B27/12))</f>
        <v>0.46741607369834964</v>
      </c>
      <c r="AC132" s="28">
        <f>Y132/((1+Costs!$C$16)^($B132/12))</f>
        <v>1383.4275004257333</v>
      </c>
      <c r="AD132" s="27">
        <f>IF(($B132/12)&lt;=Notes!$D$7,R132,0)</f>
        <v>61.345902465930308</v>
      </c>
      <c r="AE132" s="28">
        <f>IF(($B132/12)&lt;=Notes!$D$7,S132,0)</f>
        <v>0</v>
      </c>
      <c r="AF132" s="28">
        <f>IF(($B132/12)&lt;=Notes!$D$7,T132,0)</f>
        <v>263.39454353438691</v>
      </c>
      <c r="AG132" s="76">
        <f>IF(($B132/12)&lt;=Notes!$D$7,U132,0)</f>
        <v>324.74044600031721</v>
      </c>
      <c r="AH132" s="27">
        <f>IF(($B132/12)&lt;=Notes!$D$7,Z132,0)</f>
        <v>631.19866592225139</v>
      </c>
      <c r="AI132" s="28">
        <f>IF(($B132/12)&lt;=Notes!$D$7,AA132,0)</f>
        <v>751.76141842978348</v>
      </c>
      <c r="AJ132" s="28">
        <f>IF(($B132/12)&lt;=Notes!$D$7,AB132,0)</f>
        <v>0.46741607369834964</v>
      </c>
      <c r="AK132" s="28">
        <f>IF(($B132/12)&lt;=Notes!$D$7,AC132,0)</f>
        <v>1383.4275004257333</v>
      </c>
    </row>
    <row r="133" spans="1:37" x14ac:dyDescent="0.35">
      <c r="A133" s="86"/>
      <c r="B133" s="51">
        <v>120</v>
      </c>
      <c r="C133" s="18">
        <f t="shared" si="12"/>
        <v>32.484904141295559</v>
      </c>
      <c r="D133" s="19">
        <f t="shared" si="23"/>
        <v>1.2897331911273848</v>
      </c>
      <c r="E133" s="19">
        <f t="shared" si="18"/>
        <v>2.5103591269659928E-2</v>
      </c>
      <c r="F133" s="19">
        <f t="shared" si="19"/>
        <v>5.8451886559511248</v>
      </c>
      <c r="G133" s="19">
        <f t="shared" si="20"/>
        <v>0.31577899381548569</v>
      </c>
      <c r="H133" s="19">
        <f t="shared" si="21"/>
        <v>13.297612650380493</v>
      </c>
      <c r="I133" s="19">
        <f t="shared" si="22"/>
        <v>12.039988529636943</v>
      </c>
      <c r="J133" s="19">
        <f t="shared" si="25"/>
        <v>936.88234173270837</v>
      </c>
      <c r="K133" s="19">
        <f t="shared" si="14"/>
        <v>0.23038502214290368</v>
      </c>
      <c r="L133" s="19">
        <f t="shared" si="24"/>
        <v>23.497832278917581</v>
      </c>
      <c r="M133" s="144">
        <f t="shared" si="15"/>
        <v>1000</v>
      </c>
      <c r="N133" s="27">
        <f>IF('Disease progression'!B28&lt;Notes!$L$9,0,E133*(1+Notes!P$9)*Costs!$C$7)</f>
        <v>46.612348269504558</v>
      </c>
      <c r="O133" s="28">
        <v>0</v>
      </c>
      <c r="P133" s="28">
        <f>(C133+D133)*Costs!C$12</f>
        <v>278.64075799248928</v>
      </c>
      <c r="Q133" s="76">
        <f t="shared" si="16"/>
        <v>325.25310626199382</v>
      </c>
      <c r="R133" s="28">
        <f>N133/((1+Costs!$C$16)^($B28/12))</f>
        <v>33.044370639443926</v>
      </c>
      <c r="S133" s="28">
        <f>O133/((1+Costs!$C$16)^($B28/12))</f>
        <v>0</v>
      </c>
      <c r="T133" s="28">
        <f>P133/((1+Costs!$C$16)^($B28/12))</f>
        <v>197.53367560722722</v>
      </c>
      <c r="U133" s="28">
        <f>Q133/((1+Costs!$C$16)^($B133/12))</f>
        <v>230.57804624667114</v>
      </c>
      <c r="V133" s="27">
        <f>IF(Notes!F$20=FALSE,E133,G133)*(1+Notes!P$9)*Costs!$C$7</f>
        <v>586.33843571659384</v>
      </c>
      <c r="W133" s="28">
        <f>IF(Notes!F$20=FALSE,E133,G133)*Costs!C$11</f>
        <v>698.33261366319402</v>
      </c>
      <c r="X133" s="28">
        <f>IF(Notes!F$20=FALSE,E133,G133)*(Costs!$C$12/6)</f>
        <v>0.43419611649629281</v>
      </c>
      <c r="Y133" s="76">
        <f t="shared" si="17"/>
        <v>1285.1052454962839</v>
      </c>
      <c r="Z133" s="27">
        <f>V133/((1+Costs!$C$16)^($B28/12))</f>
        <v>415.66634828065122</v>
      </c>
      <c r="AA133" s="28">
        <f>W133/((1+Costs!$C$16)^($B28/12))</f>
        <v>495.06112805295618</v>
      </c>
      <c r="AB133" s="28">
        <f>X133/((1+Costs!$C$16)^($B28/12))</f>
        <v>0.30780979582394197</v>
      </c>
      <c r="AC133" s="28">
        <f>Y133/((1+Costs!$C$16)^($B133/12))</f>
        <v>911.03528612943114</v>
      </c>
      <c r="AD133" s="27">
        <f>IF(($B133/12)&lt;=Notes!$D$7,R133,0)</f>
        <v>33.044370639443926</v>
      </c>
      <c r="AE133" s="28">
        <f>IF(($B133/12)&lt;=Notes!$D$7,S133,0)</f>
        <v>0</v>
      </c>
      <c r="AF133" s="28">
        <f>IF(($B133/12)&lt;=Notes!$D$7,T133,0)</f>
        <v>197.53367560722722</v>
      </c>
      <c r="AG133" s="76">
        <f>IF(($B133/12)&lt;=Notes!$D$7,U133,0)</f>
        <v>230.57804624667114</v>
      </c>
      <c r="AH133" s="27">
        <f>IF(($B133/12)&lt;=Notes!$D$7,Z133,0)</f>
        <v>415.66634828065122</v>
      </c>
      <c r="AI133" s="28">
        <f>IF(($B133/12)&lt;=Notes!$D$7,AA133,0)</f>
        <v>495.06112805295618</v>
      </c>
      <c r="AJ133" s="28">
        <f>IF(($B133/12)&lt;=Notes!$D$7,AB133,0)</f>
        <v>0.30780979582394197</v>
      </c>
      <c r="AK133" s="28">
        <f>IF(($B133/12)&lt;=Notes!$D$7,AC133,0)</f>
        <v>911.03528612943114</v>
      </c>
    </row>
    <row r="134" spans="1:37" x14ac:dyDescent="0.35">
      <c r="B134" s="77" t="s">
        <v>89</v>
      </c>
      <c r="C134" s="78"/>
      <c r="D134" s="78"/>
      <c r="E134" s="78"/>
      <c r="F134" s="78"/>
      <c r="G134" s="78"/>
      <c r="H134" s="78"/>
      <c r="I134" s="78"/>
      <c r="J134" s="78"/>
      <c r="K134" s="78"/>
      <c r="L134" s="78"/>
      <c r="M134" s="78"/>
      <c r="N134" s="79">
        <f t="shared" ref="N134:AK134" si="26">SUM(N113:N133)</f>
        <v>204989.60603492541</v>
      </c>
      <c r="O134" s="79">
        <f t="shared" si="26"/>
        <v>2211460</v>
      </c>
      <c r="P134" s="79">
        <f t="shared" si="26"/>
        <v>70163.663983257211</v>
      </c>
      <c r="Q134" s="79">
        <f t="shared" si="26"/>
        <v>2486613.2700181822</v>
      </c>
      <c r="R134" s="79">
        <f t="shared" si="26"/>
        <v>199991.52641206826</v>
      </c>
      <c r="S134" s="79">
        <f t="shared" si="26"/>
        <v>2211460</v>
      </c>
      <c r="T134" s="79">
        <f t="shared" si="26"/>
        <v>64117.075791415147</v>
      </c>
      <c r="U134" s="79">
        <f t="shared" si="26"/>
        <v>2475568.6022034832</v>
      </c>
      <c r="V134" s="79">
        <f>SUM(V113:V133)</f>
        <v>342015.31509799958</v>
      </c>
      <c r="W134" s="79">
        <f t="shared" si="26"/>
        <v>407342.30327801703</v>
      </c>
      <c r="X134" s="79">
        <f t="shared" si="26"/>
        <v>253.26963499555643</v>
      </c>
      <c r="Y134" s="79">
        <f t="shared" si="26"/>
        <v>749610.88801101211</v>
      </c>
      <c r="Z134" s="79">
        <f t="shared" si="26"/>
        <v>318087.62622379372</v>
      </c>
      <c r="AA134" s="79">
        <f t="shared" si="26"/>
        <v>378844.28149982257</v>
      </c>
      <c r="AB134" s="79">
        <f t="shared" si="26"/>
        <v>235.55067107804624</v>
      </c>
      <c r="AC134" s="79">
        <f t="shared" si="26"/>
        <v>697167.45839469414</v>
      </c>
      <c r="AD134" s="79">
        <f t="shared" si="26"/>
        <v>199991.52641206826</v>
      </c>
      <c r="AE134" s="79">
        <f t="shared" si="26"/>
        <v>2211460</v>
      </c>
      <c r="AF134" s="79">
        <f t="shared" si="26"/>
        <v>64117.075791415147</v>
      </c>
      <c r="AG134" s="79">
        <f t="shared" si="26"/>
        <v>2475568.6022034832</v>
      </c>
      <c r="AH134" s="79">
        <f t="shared" si="26"/>
        <v>318087.62622379372</v>
      </c>
      <c r="AI134" s="79">
        <f t="shared" si="26"/>
        <v>378844.28149982257</v>
      </c>
      <c r="AJ134" s="79">
        <f>SUM(AJ113:AJ133)</f>
        <v>235.55067107804624</v>
      </c>
      <c r="AK134" s="79">
        <f t="shared" si="26"/>
        <v>697167.45839469414</v>
      </c>
    </row>
    <row r="135" spans="1:37" x14ac:dyDescent="0.35">
      <c r="N135" s="24"/>
      <c r="P135"/>
    </row>
    <row r="136" spans="1:37" x14ac:dyDescent="0.35">
      <c r="G136" s="67"/>
      <c r="M136" s="24"/>
      <c r="N136" s="24"/>
      <c r="O136"/>
      <c r="P136"/>
    </row>
    <row r="137" spans="1:37" x14ac:dyDescent="0.35">
      <c r="G137" s="67"/>
      <c r="M137" s="24"/>
      <c r="N137" s="24"/>
      <c r="O137"/>
      <c r="P137"/>
    </row>
    <row r="138" spans="1:37" x14ac:dyDescent="0.35">
      <c r="G138" s="67"/>
      <c r="M138" s="24"/>
      <c r="N138" s="24"/>
      <c r="O138"/>
      <c r="P138"/>
    </row>
    <row r="139" spans="1:37" x14ac:dyDescent="0.35">
      <c r="M139" s="24"/>
      <c r="N139" s="24"/>
      <c r="O139"/>
      <c r="P139"/>
    </row>
    <row r="140" spans="1:37" x14ac:dyDescent="0.35">
      <c r="M140" s="24"/>
      <c r="N140" s="24"/>
      <c r="O140"/>
      <c r="P140"/>
    </row>
    <row r="141" spans="1:37" x14ac:dyDescent="0.35">
      <c r="M141" s="24"/>
      <c r="N141" s="24"/>
      <c r="O141"/>
      <c r="P141"/>
    </row>
    <row r="142" spans="1:37" x14ac:dyDescent="0.35">
      <c r="M142" s="24"/>
      <c r="N142" s="24"/>
      <c r="O142"/>
      <c r="P142"/>
    </row>
    <row r="143" spans="1:37" x14ac:dyDescent="0.35">
      <c r="M143" s="24"/>
      <c r="N143" s="24"/>
      <c r="O143"/>
      <c r="P143"/>
    </row>
    <row r="144" spans="1:37" x14ac:dyDescent="0.35">
      <c r="M144" s="24"/>
      <c r="N144" s="24"/>
      <c r="O144"/>
      <c r="P144"/>
    </row>
    <row r="145" spans="13:16" x14ac:dyDescent="0.35">
      <c r="M145" s="24"/>
      <c r="N145" s="24"/>
      <c r="O145"/>
      <c r="P145"/>
    </row>
    <row r="146" spans="13:16" x14ac:dyDescent="0.35">
      <c r="M146" s="24"/>
      <c r="N146" s="24"/>
      <c r="O146"/>
      <c r="P146"/>
    </row>
    <row r="147" spans="13:16" x14ac:dyDescent="0.35">
      <c r="M147" s="24"/>
      <c r="N147" s="24"/>
      <c r="O147"/>
      <c r="P147"/>
    </row>
    <row r="148" spans="13:16" x14ac:dyDescent="0.35">
      <c r="M148" s="24"/>
      <c r="N148" s="24"/>
      <c r="O148"/>
      <c r="P148"/>
    </row>
    <row r="149" spans="13:16" x14ac:dyDescent="0.35">
      <c r="M149" s="24"/>
      <c r="N149" s="24"/>
      <c r="O149"/>
      <c r="P149"/>
    </row>
    <row r="150" spans="13:16" x14ac:dyDescent="0.35">
      <c r="M150" s="24"/>
      <c r="N150" s="24"/>
      <c r="O150"/>
      <c r="P150"/>
    </row>
    <row r="151" spans="13:16" x14ac:dyDescent="0.35">
      <c r="M151" s="24"/>
      <c r="N151" s="24"/>
      <c r="O151"/>
      <c r="P151"/>
    </row>
    <row r="152" spans="13:16" x14ac:dyDescent="0.35">
      <c r="M152" s="24"/>
      <c r="N152" s="24"/>
      <c r="O152"/>
      <c r="P152"/>
    </row>
    <row r="153" spans="13:16" x14ac:dyDescent="0.35">
      <c r="M153" s="24"/>
      <c r="N153" s="24"/>
      <c r="O153"/>
      <c r="P153"/>
    </row>
    <row r="154" spans="13:16" x14ac:dyDescent="0.35">
      <c r="M154" s="24"/>
      <c r="N154" s="24"/>
      <c r="O154"/>
      <c r="P154"/>
    </row>
    <row r="155" spans="13:16" x14ac:dyDescent="0.35">
      <c r="M155" s="24"/>
      <c r="N155" s="24"/>
      <c r="O155"/>
      <c r="P155"/>
    </row>
    <row r="156" spans="13:16" x14ac:dyDescent="0.35">
      <c r="M156" s="24"/>
      <c r="N156" s="24"/>
      <c r="O156"/>
      <c r="P156"/>
    </row>
  </sheetData>
  <mergeCells count="103">
    <mergeCell ref="AY84:AZ84"/>
    <mergeCell ref="AT32:AU32"/>
    <mergeCell ref="AR32:AR33"/>
    <mergeCell ref="AF32:AG32"/>
    <mergeCell ref="AH32:AI32"/>
    <mergeCell ref="AJ32:AK32"/>
    <mergeCell ref="AL32:AM32"/>
    <mergeCell ref="AN32:AO32"/>
    <mergeCell ref="AP32:AQ32"/>
    <mergeCell ref="AS32:AS33"/>
    <mergeCell ref="AT58:AU58"/>
    <mergeCell ref="AL58:AM58"/>
    <mergeCell ref="AN58:AO58"/>
    <mergeCell ref="AP58:AQ58"/>
    <mergeCell ref="AS58:AS59"/>
    <mergeCell ref="AW84:AX84"/>
    <mergeCell ref="AU84:AV84"/>
    <mergeCell ref="AJ84:AK84"/>
    <mergeCell ref="AL84:AM84"/>
    <mergeCell ref="AN84:AO84"/>
    <mergeCell ref="AP84:AQ84"/>
    <mergeCell ref="AS84:AT84"/>
    <mergeCell ref="AV32:AW32"/>
    <mergeCell ref="AV58:AW58"/>
    <mergeCell ref="AX32:AY32"/>
    <mergeCell ref="AX58:AY58"/>
    <mergeCell ref="B2:AF2"/>
    <mergeCell ref="E6:F6"/>
    <mergeCell ref="B6:B7"/>
    <mergeCell ref="R32:S32"/>
    <mergeCell ref="T32:U32"/>
    <mergeCell ref="V32:W32"/>
    <mergeCell ref="X32:Y32"/>
    <mergeCell ref="Z32:AA32"/>
    <mergeCell ref="J32:K32"/>
    <mergeCell ref="L32:M32"/>
    <mergeCell ref="N32:O32"/>
    <mergeCell ref="P32:Q32"/>
    <mergeCell ref="D32:E32"/>
    <mergeCell ref="F32:G32"/>
    <mergeCell ref="AB32:AC32"/>
    <mergeCell ref="AD32:AE32"/>
    <mergeCell ref="B58:B59"/>
    <mergeCell ref="C58:C59"/>
    <mergeCell ref="G6:H6"/>
    <mergeCell ref="AB58:AC58"/>
    <mergeCell ref="D58:E58"/>
    <mergeCell ref="F58:G58"/>
    <mergeCell ref="H58:I58"/>
    <mergeCell ref="N58:O58"/>
    <mergeCell ref="P58:Q58"/>
    <mergeCell ref="C6:C7"/>
    <mergeCell ref="C32:C33"/>
    <mergeCell ref="B32:B33"/>
    <mergeCell ref="D6:D7"/>
    <mergeCell ref="H32:I32"/>
    <mergeCell ref="L58:M58"/>
    <mergeCell ref="J58:K58"/>
    <mergeCell ref="I6:J6"/>
    <mergeCell ref="B84:B85"/>
    <mergeCell ref="C84:C85"/>
    <mergeCell ref="D84:E84"/>
    <mergeCell ref="F84:G84"/>
    <mergeCell ref="H84:I84"/>
    <mergeCell ref="J84:K84"/>
    <mergeCell ref="AD84:AE84"/>
    <mergeCell ref="AF84:AG84"/>
    <mergeCell ref="AH84:AI84"/>
    <mergeCell ref="Z84:AA84"/>
    <mergeCell ref="AB84:AC84"/>
    <mergeCell ref="X84:Y84"/>
    <mergeCell ref="N84:O84"/>
    <mergeCell ref="P84:Q84"/>
    <mergeCell ref="L84:M84"/>
    <mergeCell ref="B110:B112"/>
    <mergeCell ref="D111:D112"/>
    <mergeCell ref="C111:C112"/>
    <mergeCell ref="K111:L111"/>
    <mergeCell ref="E111:F111"/>
    <mergeCell ref="I111:J111"/>
    <mergeCell ref="N111:Q111"/>
    <mergeCell ref="R111:U111"/>
    <mergeCell ref="N110:U110"/>
    <mergeCell ref="G111:H111"/>
    <mergeCell ref="C110:M110"/>
    <mergeCell ref="V111:Y111"/>
    <mergeCell ref="Z111:AC111"/>
    <mergeCell ref="V110:AC110"/>
    <mergeCell ref="AD111:AG111"/>
    <mergeCell ref="AH111:AK111"/>
    <mergeCell ref="AD110:AK110"/>
    <mergeCell ref="R84:S84"/>
    <mergeCell ref="T84:U84"/>
    <mergeCell ref="V84:W84"/>
    <mergeCell ref="X58:Y58"/>
    <mergeCell ref="Z58:AA58"/>
    <mergeCell ref="R58:S58"/>
    <mergeCell ref="V58:W58"/>
    <mergeCell ref="T58:U58"/>
    <mergeCell ref="AD58:AE58"/>
    <mergeCell ref="AF58:AG58"/>
    <mergeCell ref="AH58:AI58"/>
    <mergeCell ref="AJ58:AK58"/>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4" tint="0.59999389629810485"/>
  </sheetPr>
  <dimension ref="B2:K172"/>
  <sheetViews>
    <sheetView showGridLines="0" showRowColHeaders="0" workbookViewId="0">
      <selection activeCell="J10" sqref="J10"/>
    </sheetView>
  </sheetViews>
  <sheetFormatPr defaultRowHeight="14.5" x14ac:dyDescent="0.35"/>
  <cols>
    <col min="1" max="1" width="5.7265625" customWidth="1"/>
    <col min="2" max="6" width="17.7265625" customWidth="1"/>
    <col min="7" max="9" width="13.26953125" customWidth="1"/>
    <col min="10" max="10" width="23.7265625" customWidth="1"/>
    <col min="11" max="11" width="28.453125" customWidth="1"/>
    <col min="12" max="13" width="23.7265625" customWidth="1"/>
    <col min="14" max="14" width="23.7265625" bestFit="1" customWidth="1"/>
    <col min="15" max="18" width="23.7265625" customWidth="1"/>
    <col min="19" max="19" width="20.453125" bestFit="1" customWidth="1"/>
    <col min="20" max="20" width="23.7265625" bestFit="1" customWidth="1"/>
    <col min="21" max="25" width="24.54296875" customWidth="1"/>
  </cols>
  <sheetData>
    <row r="2" spans="2:11" ht="21.5" thickBot="1" x14ac:dyDescent="0.4">
      <c r="B2" s="192" t="s">
        <v>149</v>
      </c>
      <c r="C2" s="192"/>
      <c r="D2" s="192"/>
      <c r="E2" s="192"/>
      <c r="F2" s="192"/>
      <c r="G2" s="192"/>
      <c r="H2" s="192"/>
      <c r="I2" s="192"/>
    </row>
    <row r="3" spans="2:11" ht="15" customHeight="1" x14ac:dyDescent="0.35">
      <c r="B3" s="157"/>
      <c r="C3" s="157"/>
      <c r="D3" s="157"/>
      <c r="E3" s="157"/>
      <c r="F3" s="157"/>
      <c r="G3" s="157"/>
      <c r="H3" s="157"/>
      <c r="I3" s="157"/>
    </row>
    <row r="4" spans="2:11" ht="15" customHeight="1" x14ac:dyDescent="0.35">
      <c r="B4" s="159" t="s">
        <v>150</v>
      </c>
      <c r="C4" s="157"/>
      <c r="D4" s="157"/>
      <c r="E4" s="159" t="s">
        <v>151</v>
      </c>
      <c r="F4" s="157"/>
      <c r="G4" s="157"/>
      <c r="H4" s="157"/>
      <c r="I4" s="157"/>
    </row>
    <row r="6" spans="2:11" x14ac:dyDescent="0.35">
      <c r="B6" s="191" t="s">
        <v>119</v>
      </c>
      <c r="C6" s="191"/>
      <c r="E6" s="191" t="s">
        <v>124</v>
      </c>
      <c r="F6" s="191"/>
    </row>
    <row r="7" spans="2:11" x14ac:dyDescent="0.35">
      <c r="B7" s="113" t="s">
        <v>120</v>
      </c>
      <c r="C7" s="114" t="s">
        <v>121</v>
      </c>
      <c r="E7" s="113" t="s">
        <v>120</v>
      </c>
      <c r="F7" s="114" t="s">
        <v>121</v>
      </c>
    </row>
    <row r="8" spans="2:11" x14ac:dyDescent="0.35">
      <c r="B8" s="111">
        <v>18</v>
      </c>
      <c r="C8" s="109">
        <v>2.1800000000000001E-4</v>
      </c>
      <c r="E8" s="111">
        <v>18</v>
      </c>
      <c r="F8" s="109">
        <f>1-EXP(LN(1-VLOOKUP(ROUNDDOWN($E8,0),'Life tables'!$B$8:$C$90,2,FALSE))/12*6)</f>
        <v>1.0900594114759965E-4</v>
      </c>
    </row>
    <row r="9" spans="2:11" x14ac:dyDescent="0.35">
      <c r="B9" s="111">
        <v>19</v>
      </c>
      <c r="C9" s="109">
        <v>1.9599999999999999E-4</v>
      </c>
      <c r="E9" s="111">
        <v>18.5</v>
      </c>
      <c r="F9" s="109">
        <f>1-EXP(LN(1-VLOOKUP(ROUNDDOWN($E9,0),'Life tables'!$B$8:$C$90,2,FALSE))/12*6)</f>
        <v>1.0900594114759965E-4</v>
      </c>
      <c r="I9" s="124"/>
      <c r="J9" s="129"/>
    </row>
    <row r="10" spans="2:11" x14ac:dyDescent="0.35">
      <c r="B10" s="111">
        <v>20</v>
      </c>
      <c r="C10" s="109">
        <v>1.9699999999999999E-4</v>
      </c>
      <c r="E10" s="111">
        <v>19</v>
      </c>
      <c r="F10" s="109">
        <f>1-EXP(LN(1-VLOOKUP(ROUNDDOWN($E10,0),'Life tables'!$B$8:$C$90,2,FALSE))/12*6)</f>
        <v>9.8004802470685881E-5</v>
      </c>
      <c r="I10" s="24"/>
      <c r="J10" s="24"/>
      <c r="K10" s="24"/>
    </row>
    <row r="11" spans="2:11" x14ac:dyDescent="0.35">
      <c r="B11" s="111">
        <v>21</v>
      </c>
      <c r="C11" s="109">
        <v>2.24E-4</v>
      </c>
      <c r="E11" s="111">
        <v>19.5</v>
      </c>
      <c r="F11" s="109">
        <f>1-EXP(LN(1-VLOOKUP(ROUNDDOWN($E11,0),'Life tables'!$B$8:$C$90,2,FALSE))/12*6)</f>
        <v>9.8004802470685881E-5</v>
      </c>
    </row>
    <row r="12" spans="2:11" x14ac:dyDescent="0.35">
      <c r="B12" s="111">
        <v>22</v>
      </c>
      <c r="C12" s="109">
        <v>2.1900000000000001E-4</v>
      </c>
      <c r="E12" s="111">
        <v>20</v>
      </c>
      <c r="F12" s="109">
        <f>1-EXP(LN(1-VLOOKUP(ROUNDDOWN($E12,0),'Life tables'!$B$8:$C$90,2,FALSE))/12*6)</f>
        <v>9.8504851602898569E-5</v>
      </c>
    </row>
    <row r="13" spans="2:11" x14ac:dyDescent="0.35">
      <c r="B13" s="111">
        <v>23</v>
      </c>
      <c r="C13" s="109">
        <v>2.2000000000000001E-4</v>
      </c>
      <c r="E13" s="111">
        <v>20.5</v>
      </c>
      <c r="F13" s="109">
        <f>1-EXP(LN(1-VLOOKUP(ROUNDDOWN($E13,0),'Life tables'!$B$8:$C$90,2,FALSE))/12*6)</f>
        <v>9.8504851602898569E-5</v>
      </c>
    </row>
    <row r="14" spans="2:11" x14ac:dyDescent="0.35">
      <c r="B14" s="111">
        <v>24</v>
      </c>
      <c r="C14" s="109">
        <v>2.2599999999999999E-4</v>
      </c>
      <c r="E14" s="111">
        <v>21</v>
      </c>
      <c r="F14" s="109">
        <f>1-EXP(LN(1-VLOOKUP(ROUNDDOWN($E14,0),'Life tables'!$B$8:$C$90,2,FALSE))/12*6)</f>
        <v>1.1200627270258057E-4</v>
      </c>
    </row>
    <row r="15" spans="2:11" x14ac:dyDescent="0.35">
      <c r="B15" s="111">
        <v>25</v>
      </c>
      <c r="C15" s="109">
        <v>2.5999999999999998E-4</v>
      </c>
      <c r="E15" s="111">
        <v>21.5</v>
      </c>
      <c r="F15" s="109">
        <f>1-EXP(LN(1-VLOOKUP(ROUNDDOWN($E15,0),'Life tables'!$B$8:$C$90,2,FALSE))/12*6)</f>
        <v>1.1200627270258057E-4</v>
      </c>
    </row>
    <row r="16" spans="2:11" x14ac:dyDescent="0.35">
      <c r="B16" s="111">
        <v>26</v>
      </c>
      <c r="C16" s="109">
        <v>2.52E-4</v>
      </c>
      <c r="E16" s="111">
        <v>22</v>
      </c>
      <c r="F16" s="109">
        <f>1-EXP(LN(1-VLOOKUP(ROUNDDOWN($E16,0),'Life tables'!$B$8:$C$90,2,FALSE))/12*6)</f>
        <v>1.0950599578152254E-4</v>
      </c>
    </row>
    <row r="17" spans="2:6" x14ac:dyDescent="0.35">
      <c r="B17" s="111">
        <v>27</v>
      </c>
      <c r="C17" s="109">
        <v>2.8600000000000001E-4</v>
      </c>
      <c r="E17" s="111">
        <v>22.5</v>
      </c>
      <c r="F17" s="109">
        <f>1-EXP(LN(1-VLOOKUP(ROUNDDOWN($E17,0),'Life tables'!$B$8:$C$90,2,FALSE))/12*6)</f>
        <v>1.0950599578152254E-4</v>
      </c>
    </row>
    <row r="18" spans="2:6" x14ac:dyDescent="0.35">
      <c r="B18" s="111">
        <v>28</v>
      </c>
      <c r="C18" s="109">
        <v>3.3E-4</v>
      </c>
      <c r="E18" s="111">
        <v>23</v>
      </c>
      <c r="F18" s="109">
        <f>1-EXP(LN(1-VLOOKUP(ROUNDDOWN($E18,0),'Life tables'!$B$8:$C$90,2,FALSE))/12*6)</f>
        <v>1.1000605066557867E-4</v>
      </c>
    </row>
    <row r="19" spans="2:6" x14ac:dyDescent="0.35">
      <c r="B19" s="111">
        <v>29</v>
      </c>
      <c r="C19" s="109">
        <v>3.1399999999999999E-4</v>
      </c>
      <c r="E19" s="111">
        <v>23.5</v>
      </c>
      <c r="F19" s="109">
        <f>1-EXP(LN(1-VLOOKUP(ROUNDDOWN($E19,0),'Life tables'!$B$8:$C$90,2,FALSE))/12*6)</f>
        <v>1.1000605066557867E-4</v>
      </c>
    </row>
    <row r="20" spans="2:6" x14ac:dyDescent="0.35">
      <c r="B20" s="111">
        <v>30</v>
      </c>
      <c r="C20" s="109">
        <v>3.7399999999999998E-4</v>
      </c>
      <c r="E20" s="111">
        <v>24</v>
      </c>
      <c r="F20" s="109">
        <f>1-EXP(LN(1-VLOOKUP(ROUNDDOWN($E20,0),'Life tables'!$B$8:$C$90,2,FALSE))/12*6)</f>
        <v>1.1300638522149242E-4</v>
      </c>
    </row>
    <row r="21" spans="2:6" x14ac:dyDescent="0.35">
      <c r="B21" s="111">
        <v>31</v>
      </c>
      <c r="C21" s="109">
        <v>3.9399999999999998E-4</v>
      </c>
      <c r="E21" s="111">
        <v>24.5</v>
      </c>
      <c r="F21" s="109">
        <f>1-EXP(LN(1-VLOOKUP(ROUNDDOWN($E21,0),'Life tables'!$B$8:$C$90,2,FALSE))/12*6)</f>
        <v>1.1300638522149242E-4</v>
      </c>
    </row>
    <row r="22" spans="2:6" x14ac:dyDescent="0.35">
      <c r="B22" s="111">
        <v>32</v>
      </c>
      <c r="C22" s="109">
        <v>4.8200000000000001E-4</v>
      </c>
      <c r="E22" s="111">
        <v>25</v>
      </c>
      <c r="F22" s="109">
        <f>1-EXP(LN(1-VLOOKUP(ROUNDDOWN($E22,0),'Life tables'!$B$8:$C$90,2,FALSE))/12*6)</f>
        <v>1.3000845109867321E-4</v>
      </c>
    </row>
    <row r="23" spans="2:6" x14ac:dyDescent="0.35">
      <c r="B23" s="111">
        <v>33</v>
      </c>
      <c r="C23" s="109">
        <v>5.0000000000000001E-4</v>
      </c>
      <c r="E23" s="111">
        <v>25.5</v>
      </c>
      <c r="F23" s="109">
        <f>1-EXP(LN(1-VLOOKUP(ROUNDDOWN($E23,0),'Life tables'!$B$8:$C$90,2,FALSE))/12*6)</f>
        <v>1.3000845109867321E-4</v>
      </c>
    </row>
    <row r="24" spans="2:6" x14ac:dyDescent="0.35">
      <c r="B24" s="111">
        <v>34</v>
      </c>
      <c r="C24" s="109">
        <v>5.4500000000000002E-4</v>
      </c>
      <c r="E24" s="111">
        <v>26</v>
      </c>
      <c r="F24" s="109">
        <f>1-EXP(LN(1-VLOOKUP(ROUNDDOWN($E24,0),'Life tables'!$B$8:$C$90,2,FALSE))/12*6)</f>
        <v>1.2600793900030549E-4</v>
      </c>
    </row>
    <row r="25" spans="2:6" x14ac:dyDescent="0.35">
      <c r="B25" s="111">
        <v>35</v>
      </c>
      <c r="C25" s="109">
        <v>5.8600000000000004E-4</v>
      </c>
      <c r="E25" s="111">
        <v>26.5</v>
      </c>
      <c r="F25" s="109">
        <f>1-EXP(LN(1-VLOOKUP(ROUNDDOWN($E25,0),'Life tables'!$B$8:$C$90,2,FALSE))/12*6)</f>
        <v>1.2600793900030549E-4</v>
      </c>
    </row>
    <row r="26" spans="2:6" x14ac:dyDescent="0.35">
      <c r="B26" s="111">
        <v>36</v>
      </c>
      <c r="C26" s="109">
        <v>6.5399999999999996E-4</v>
      </c>
      <c r="E26" s="111">
        <v>27</v>
      </c>
      <c r="F26" s="109">
        <f>1-EXP(LN(1-VLOOKUP(ROUNDDOWN($E26,0),'Life tables'!$B$8:$C$90,2,FALSE))/12*6)</f>
        <v>1.4301022596241442E-4</v>
      </c>
    </row>
    <row r="27" spans="2:6" x14ac:dyDescent="0.35">
      <c r="B27" s="111">
        <v>37</v>
      </c>
      <c r="C27" s="109">
        <v>7.3800000000000005E-4</v>
      </c>
      <c r="E27" s="111">
        <v>27.5</v>
      </c>
      <c r="F27" s="109">
        <f>1-EXP(LN(1-VLOOKUP(ROUNDDOWN($E27,0),'Life tables'!$B$8:$C$90,2,FALSE))/12*6)</f>
        <v>1.4301022596241442E-4</v>
      </c>
    </row>
    <row r="28" spans="2:6" x14ac:dyDescent="0.35">
      <c r="B28" s="111">
        <v>38</v>
      </c>
      <c r="C28" s="109">
        <v>7.2000000000000005E-4</v>
      </c>
      <c r="E28" s="111">
        <v>28</v>
      </c>
      <c r="F28" s="109">
        <f>1-EXP(LN(1-VLOOKUP(ROUNDDOWN($E28,0),'Life tables'!$B$8:$C$90,2,FALSE))/12*6)</f>
        <v>1.650136147465231E-4</v>
      </c>
    </row>
    <row r="29" spans="2:6" x14ac:dyDescent="0.35">
      <c r="B29" s="111">
        <v>39</v>
      </c>
      <c r="C29" s="109">
        <v>8.4599999999999996E-4</v>
      </c>
      <c r="E29" s="111">
        <v>28.5</v>
      </c>
      <c r="F29" s="109">
        <f>1-EXP(LN(1-VLOOKUP(ROUNDDOWN($E29,0),'Life tables'!$B$8:$C$90,2,FALSE))/12*6)</f>
        <v>1.650136147465231E-4</v>
      </c>
    </row>
    <row r="30" spans="2:6" x14ac:dyDescent="0.35">
      <c r="B30" s="111">
        <v>40</v>
      </c>
      <c r="C30" s="109">
        <v>8.8199999999999997E-4</v>
      </c>
      <c r="E30" s="111">
        <v>29</v>
      </c>
      <c r="F30" s="109">
        <f>1-EXP(LN(1-VLOOKUP(ROUNDDOWN($E30,0),'Life tables'!$B$8:$C$90,2,FALSE))/12*6)</f>
        <v>1.5701232643539065E-4</v>
      </c>
    </row>
    <row r="31" spans="2:6" x14ac:dyDescent="0.35">
      <c r="B31" s="111">
        <v>41</v>
      </c>
      <c r="C31" s="109">
        <v>9.9299999999999996E-4</v>
      </c>
      <c r="E31" s="111">
        <v>29.5</v>
      </c>
      <c r="F31" s="109">
        <f>1-EXP(LN(1-VLOOKUP(ROUNDDOWN($E31,0),'Life tables'!$B$8:$C$90,2,FALSE))/12*6)</f>
        <v>1.5701232643539065E-4</v>
      </c>
    </row>
    <row r="32" spans="2:6" x14ac:dyDescent="0.35">
      <c r="B32" s="111">
        <v>42</v>
      </c>
      <c r="C32" s="109">
        <v>1.0510000000000001E-3</v>
      </c>
      <c r="E32" s="111">
        <v>30</v>
      </c>
      <c r="F32" s="109">
        <f>1-EXP(LN(1-VLOOKUP(ROUNDDOWN($E32,0),'Life tables'!$B$8:$C$90,2,FALSE))/12*6)</f>
        <v>1.8701748777039118E-4</v>
      </c>
    </row>
    <row r="33" spans="2:6" x14ac:dyDescent="0.35">
      <c r="B33" s="111">
        <v>43</v>
      </c>
      <c r="C33" s="109">
        <v>1.183E-3</v>
      </c>
      <c r="E33" s="111">
        <v>30.5</v>
      </c>
      <c r="F33" s="109">
        <f>1-EXP(LN(1-VLOOKUP(ROUNDDOWN($E33,0),'Life tables'!$B$8:$C$90,2,FALSE))/12*6)</f>
        <v>1.8701748777039118E-4</v>
      </c>
    </row>
    <row r="34" spans="2:6" x14ac:dyDescent="0.35">
      <c r="B34" s="111">
        <v>44</v>
      </c>
      <c r="C34" s="109">
        <v>1.328E-3</v>
      </c>
      <c r="E34" s="111">
        <v>31</v>
      </c>
      <c r="F34" s="109">
        <f>1-EXP(LN(1-VLOOKUP(ROUNDDOWN($E34,0),'Life tables'!$B$8:$C$90,2,FALSE))/12*6)</f>
        <v>1.9701940832361764E-4</v>
      </c>
    </row>
    <row r="35" spans="2:6" x14ac:dyDescent="0.35">
      <c r="B35" s="111">
        <v>45</v>
      </c>
      <c r="C35" s="109">
        <v>1.436E-3</v>
      </c>
      <c r="E35" s="111">
        <v>31.5</v>
      </c>
      <c r="F35" s="109">
        <f>1-EXP(LN(1-VLOOKUP(ROUNDDOWN($E35,0),'Life tables'!$B$8:$C$90,2,FALSE))/12*6)</f>
        <v>1.9701940832361764E-4</v>
      </c>
    </row>
    <row r="36" spans="2:6" x14ac:dyDescent="0.35">
      <c r="B36" s="111">
        <v>46</v>
      </c>
      <c r="C36" s="109">
        <v>1.5399999999999999E-3</v>
      </c>
      <c r="E36" s="111">
        <v>32</v>
      </c>
      <c r="F36" s="109">
        <f>1-EXP(LN(1-VLOOKUP(ROUNDDOWN($E36,0),'Life tables'!$B$8:$C$90,2,FALSE))/12*6)</f>
        <v>2.4102904750089582E-4</v>
      </c>
    </row>
    <row r="37" spans="2:6" x14ac:dyDescent="0.35">
      <c r="B37" s="111">
        <v>47</v>
      </c>
      <c r="C37" s="109">
        <v>1.6999999999999999E-3</v>
      </c>
      <c r="E37" s="111">
        <v>32.5</v>
      </c>
      <c r="F37" s="109">
        <f>1-EXP(LN(1-VLOOKUP(ROUNDDOWN($E37,0),'Life tables'!$B$8:$C$90,2,FALSE))/12*6)</f>
        <v>2.4102904750089582E-4</v>
      </c>
    </row>
    <row r="38" spans="2:6" x14ac:dyDescent="0.35">
      <c r="B38" s="111">
        <v>48</v>
      </c>
      <c r="C38" s="109">
        <v>1.823E-3</v>
      </c>
      <c r="E38" s="111">
        <v>33</v>
      </c>
      <c r="F38" s="109">
        <f>1-EXP(LN(1-VLOOKUP(ROUNDDOWN($E38,0),'Life tables'!$B$8:$C$90,2,FALSE))/12*6)</f>
        <v>2.5003125781486446E-4</v>
      </c>
    </row>
    <row r="39" spans="2:6" x14ac:dyDescent="0.35">
      <c r="B39" s="111">
        <v>49</v>
      </c>
      <c r="C39" s="109">
        <v>1.9350000000000001E-3</v>
      </c>
      <c r="E39" s="111">
        <v>33.5</v>
      </c>
      <c r="F39" s="109">
        <f>1-EXP(LN(1-VLOOKUP(ROUNDDOWN($E39,0),'Life tables'!$B$8:$C$90,2,FALSE))/12*6)</f>
        <v>2.5003125781486446E-4</v>
      </c>
    </row>
    <row r="40" spans="2:6" x14ac:dyDescent="0.35">
      <c r="B40" s="111">
        <v>50</v>
      </c>
      <c r="C40" s="109">
        <v>2.1359999999999999E-3</v>
      </c>
      <c r="E40" s="111">
        <v>34</v>
      </c>
      <c r="F40" s="109">
        <f>1-EXP(LN(1-VLOOKUP(ROUNDDOWN($E40,0),'Life tables'!$B$8:$C$90,2,FALSE))/12*6)</f>
        <v>2.7253713824582082E-4</v>
      </c>
    </row>
    <row r="41" spans="2:6" x14ac:dyDescent="0.35">
      <c r="B41" s="111">
        <v>51</v>
      </c>
      <c r="C41" s="109">
        <v>2.3630000000000001E-3</v>
      </c>
      <c r="E41" s="111">
        <v>34.5</v>
      </c>
      <c r="F41" s="109">
        <f>1-EXP(LN(1-VLOOKUP(ROUNDDOWN($E41,0),'Life tables'!$B$8:$C$90,2,FALSE))/12*6)</f>
        <v>2.7253713824582082E-4</v>
      </c>
    </row>
    <row r="42" spans="2:6" x14ac:dyDescent="0.35">
      <c r="B42" s="111">
        <v>52</v>
      </c>
      <c r="C42" s="109">
        <v>2.581E-3</v>
      </c>
      <c r="E42" s="111">
        <v>35</v>
      </c>
      <c r="F42" s="109">
        <f>1-EXP(LN(1-VLOOKUP(ROUNDDOWN($E42,0),'Life tables'!$B$8:$C$90,2,FALSE))/12*6)</f>
        <v>2.9304293708143359E-4</v>
      </c>
    </row>
    <row r="43" spans="2:6" x14ac:dyDescent="0.35">
      <c r="B43" s="111">
        <v>53</v>
      </c>
      <c r="C43" s="109">
        <v>2.7560000000000002E-3</v>
      </c>
      <c r="E43" s="111">
        <v>35.5</v>
      </c>
      <c r="F43" s="109">
        <f>1-EXP(LN(1-VLOOKUP(ROUNDDOWN($E43,0),'Life tables'!$B$8:$C$90,2,FALSE))/12*6)</f>
        <v>2.9304293708143359E-4</v>
      </c>
    </row>
    <row r="44" spans="2:6" x14ac:dyDescent="0.35">
      <c r="B44" s="111">
        <v>54</v>
      </c>
      <c r="C44" s="109">
        <v>2.9520000000000002E-3</v>
      </c>
      <c r="E44" s="111">
        <v>36</v>
      </c>
      <c r="F44" s="109">
        <f>1-EXP(LN(1-VLOOKUP(ROUNDDOWN($E44,0),'Life tables'!$B$8:$C$90,2,FALSE))/12*6)</f>
        <v>3.2705348199002504E-4</v>
      </c>
    </row>
    <row r="45" spans="2:6" x14ac:dyDescent="0.35">
      <c r="B45" s="111">
        <v>55</v>
      </c>
      <c r="C45" s="109">
        <v>3.2650000000000001E-3</v>
      </c>
      <c r="E45" s="111">
        <v>36.5</v>
      </c>
      <c r="F45" s="109">
        <f>1-EXP(LN(1-VLOOKUP(ROUNDDOWN($E45,0),'Life tables'!$B$8:$C$90,2,FALSE))/12*6)</f>
        <v>3.2705348199002504E-4</v>
      </c>
    </row>
    <row r="46" spans="2:6" x14ac:dyDescent="0.35">
      <c r="B46" s="111">
        <v>56</v>
      </c>
      <c r="C46" s="109">
        <v>3.6210000000000001E-3</v>
      </c>
      <c r="E46" s="111">
        <v>37</v>
      </c>
      <c r="F46" s="109">
        <f>1-EXP(LN(1-VLOOKUP(ROUNDDOWN($E46,0),'Life tables'!$B$8:$C$90,2,FALSE))/12*6)</f>
        <v>3.6906810563330783E-4</v>
      </c>
    </row>
    <row r="47" spans="2:6" x14ac:dyDescent="0.35">
      <c r="B47" s="111">
        <v>57</v>
      </c>
      <c r="C47" s="109">
        <v>3.8960000000000002E-3</v>
      </c>
      <c r="E47" s="111">
        <v>37.5</v>
      </c>
      <c r="F47" s="109">
        <f>1-EXP(LN(1-VLOOKUP(ROUNDDOWN($E47,0),'Life tables'!$B$8:$C$90,2,FALSE))/12*6)</f>
        <v>3.6906810563330783E-4</v>
      </c>
    </row>
    <row r="48" spans="2:6" x14ac:dyDescent="0.35">
      <c r="B48" s="111">
        <v>58</v>
      </c>
      <c r="C48" s="109">
        <v>4.3239999999999997E-3</v>
      </c>
      <c r="E48" s="111">
        <v>38</v>
      </c>
      <c r="F48" s="109">
        <f>1-EXP(LN(1-VLOOKUP(ROUNDDOWN($E48,0),'Life tables'!$B$8:$C$90,2,FALSE))/12*6)</f>
        <v>3.6006482333850176E-4</v>
      </c>
    </row>
    <row r="49" spans="2:6" x14ac:dyDescent="0.35">
      <c r="B49" s="111">
        <v>59</v>
      </c>
      <c r="C49" s="109">
        <v>4.7299999999999998E-3</v>
      </c>
      <c r="E49" s="111">
        <v>38.5</v>
      </c>
      <c r="F49" s="109">
        <f>1-EXP(LN(1-VLOOKUP(ROUNDDOWN($E49,0),'Life tables'!$B$8:$C$90,2,FALSE))/12*6)</f>
        <v>3.6006482333850176E-4</v>
      </c>
    </row>
    <row r="50" spans="2:6" x14ac:dyDescent="0.35">
      <c r="B50" s="111">
        <v>60</v>
      </c>
      <c r="C50" s="109">
        <v>5.104E-3</v>
      </c>
      <c r="E50" s="111">
        <v>39</v>
      </c>
      <c r="F50" s="109">
        <f>1-EXP(LN(1-VLOOKUP(ROUNDDOWN($E50,0),'Life tables'!$B$8:$C$90,2,FALSE))/12*6)</f>
        <v>4.2308950236347176E-4</v>
      </c>
    </row>
    <row r="51" spans="2:6" x14ac:dyDescent="0.35">
      <c r="B51" s="111">
        <v>61</v>
      </c>
      <c r="C51" s="109">
        <v>5.5999999999999999E-3</v>
      </c>
      <c r="E51" s="111">
        <v>39.5</v>
      </c>
      <c r="F51" s="109">
        <f>1-EXP(LN(1-VLOOKUP(ROUNDDOWN($E51,0),'Life tables'!$B$8:$C$90,2,FALSE))/12*6)</f>
        <v>4.2308950236347176E-4</v>
      </c>
    </row>
    <row r="52" spans="2:6" x14ac:dyDescent="0.35">
      <c r="B52" s="111">
        <v>62</v>
      </c>
      <c r="C52" s="109">
        <v>6.3029999999999996E-3</v>
      </c>
      <c r="E52" s="111">
        <v>40</v>
      </c>
      <c r="F52" s="109">
        <f>1-EXP(LN(1-VLOOKUP(ROUNDDOWN($E52,0),'Life tables'!$B$8:$C$90,2,FALSE))/12*6)</f>
        <v>4.4109728340668841E-4</v>
      </c>
    </row>
    <row r="53" spans="2:6" x14ac:dyDescent="0.35">
      <c r="B53" s="111">
        <v>63</v>
      </c>
      <c r="C53" s="109">
        <v>6.8320000000000004E-3</v>
      </c>
      <c r="E53" s="111">
        <v>40.5</v>
      </c>
      <c r="F53" s="109">
        <f>1-EXP(LN(1-VLOOKUP(ROUNDDOWN($E53,0),'Life tables'!$B$8:$C$90,2,FALSE))/12*6)</f>
        <v>4.4109728340668841E-4</v>
      </c>
    </row>
    <row r="54" spans="2:6" x14ac:dyDescent="0.35">
      <c r="B54" s="111">
        <v>64</v>
      </c>
      <c r="C54" s="109">
        <v>7.3460000000000001E-3</v>
      </c>
      <c r="E54" s="111">
        <v>41</v>
      </c>
      <c r="F54" s="109">
        <f>1-EXP(LN(1-VLOOKUP(ROUNDDOWN($E54,0),'Life tables'!$B$8:$C$90,2,FALSE))/12*6)</f>
        <v>4.9662331735966792E-4</v>
      </c>
    </row>
    <row r="55" spans="2:6" x14ac:dyDescent="0.35">
      <c r="B55" s="111">
        <v>65</v>
      </c>
      <c r="C55" s="109">
        <v>7.9950000000000004E-3</v>
      </c>
      <c r="E55" s="111">
        <v>41.5</v>
      </c>
      <c r="F55" s="109">
        <f>1-EXP(LN(1-VLOOKUP(ROUNDDOWN($E55,0),'Life tables'!$B$8:$C$90,2,FALSE))/12*6)</f>
        <v>4.9662331735966792E-4</v>
      </c>
    </row>
    <row r="56" spans="2:6" x14ac:dyDescent="0.35">
      <c r="B56" s="111">
        <v>66</v>
      </c>
      <c r="C56" s="109">
        <v>8.8599999999999998E-3</v>
      </c>
      <c r="E56" s="111">
        <v>42</v>
      </c>
      <c r="F56" s="109">
        <f>1-EXP(LN(1-VLOOKUP(ROUNDDOWN($E56,0),'Life tables'!$B$8:$C$90,2,FALSE))/12*6)</f>
        <v>5.2563814773121109E-4</v>
      </c>
    </row>
    <row r="57" spans="2:6" x14ac:dyDescent="0.35">
      <c r="B57" s="111">
        <v>67</v>
      </c>
      <c r="C57" s="109">
        <v>9.5230000000000002E-3</v>
      </c>
      <c r="E57" s="111">
        <v>42.5</v>
      </c>
      <c r="F57" s="109">
        <f>1-EXP(LN(1-VLOOKUP(ROUNDDOWN($E57,0),'Life tables'!$B$8:$C$90,2,FALSE))/12*6)</f>
        <v>5.2563814773121109E-4</v>
      </c>
    </row>
    <row r="58" spans="2:6" x14ac:dyDescent="0.35">
      <c r="B58" s="111">
        <v>68</v>
      </c>
      <c r="C58" s="109">
        <v>1.0378999999999999E-2</v>
      </c>
      <c r="E58" s="111">
        <v>43</v>
      </c>
      <c r="F58" s="109">
        <f>1-EXP(LN(1-VLOOKUP(ROUNDDOWN($E58,0),'Life tables'!$B$8:$C$90,2,FALSE))/12*6)</f>
        <v>5.9167503967627599E-4</v>
      </c>
    </row>
    <row r="59" spans="2:6" x14ac:dyDescent="0.35">
      <c r="B59" s="111">
        <v>69</v>
      </c>
      <c r="C59" s="109">
        <v>1.1361E-2</v>
      </c>
      <c r="E59" s="111">
        <v>43.5</v>
      </c>
      <c r="F59" s="109">
        <f>1-EXP(LN(1-VLOOKUP(ROUNDDOWN($E59,0),'Life tables'!$B$8:$C$90,2,FALSE))/12*6)</f>
        <v>5.9167503967627599E-4</v>
      </c>
    </row>
    <row r="60" spans="2:6" x14ac:dyDescent="0.35">
      <c r="B60" s="111">
        <v>70</v>
      </c>
      <c r="C60" s="109">
        <v>1.2600999999999999E-2</v>
      </c>
      <c r="E60" s="111">
        <v>44</v>
      </c>
      <c r="F60" s="109">
        <f>1-EXP(LN(1-VLOOKUP(ROUNDDOWN($E60,0),'Life tables'!$B$8:$C$90,2,FALSE))/12*6)</f>
        <v>6.6422059449910975E-4</v>
      </c>
    </row>
    <row r="61" spans="2:6" x14ac:dyDescent="0.35">
      <c r="B61" s="111">
        <v>71</v>
      </c>
      <c r="C61" s="109">
        <v>1.3781E-2</v>
      </c>
      <c r="E61" s="111">
        <v>44.5</v>
      </c>
      <c r="F61" s="109">
        <f>1-EXP(LN(1-VLOOKUP(ROUNDDOWN($E61,0),'Life tables'!$B$8:$C$90,2,FALSE))/12*6)</f>
        <v>6.6422059449910975E-4</v>
      </c>
    </row>
    <row r="62" spans="2:6" x14ac:dyDescent="0.35">
      <c r="B62" s="111">
        <v>72</v>
      </c>
      <c r="C62" s="109">
        <v>1.5916E-2</v>
      </c>
      <c r="E62" s="111">
        <v>45</v>
      </c>
      <c r="F62" s="109">
        <f>1-EXP(LN(1-VLOOKUP(ROUNDDOWN($E62,0),'Life tables'!$B$8:$C$90,2,FALSE))/12*6)</f>
        <v>7.1825794723934244E-4</v>
      </c>
    </row>
    <row r="63" spans="2:6" x14ac:dyDescent="0.35">
      <c r="B63" s="111">
        <v>73</v>
      </c>
      <c r="C63" s="109">
        <v>1.7545000000000002E-2</v>
      </c>
      <c r="E63" s="111">
        <v>45.5</v>
      </c>
      <c r="F63" s="109">
        <f>1-EXP(LN(1-VLOOKUP(ROUNDDOWN($E63,0),'Life tables'!$B$8:$C$90,2,FALSE))/12*6)</f>
        <v>7.1825794723934244E-4</v>
      </c>
    </row>
    <row r="64" spans="2:6" x14ac:dyDescent="0.35">
      <c r="B64" s="111">
        <v>74</v>
      </c>
      <c r="C64" s="109">
        <v>1.9297999999999999E-2</v>
      </c>
      <c r="E64" s="111">
        <v>46</v>
      </c>
      <c r="F64" s="109">
        <f>1-EXP(LN(1-VLOOKUP(ROUNDDOWN($E64,0),'Life tables'!$B$8:$C$90,2,FALSE))/12*6)</f>
        <v>7.7029667848638184E-4</v>
      </c>
    </row>
    <row r="65" spans="2:6" x14ac:dyDescent="0.35">
      <c r="B65" s="111">
        <v>75</v>
      </c>
      <c r="C65" s="109">
        <v>2.2010999999999999E-2</v>
      </c>
      <c r="E65" s="111">
        <v>46.5</v>
      </c>
      <c r="F65" s="109">
        <f>1-EXP(LN(1-VLOOKUP(ROUNDDOWN($E65,0),'Life tables'!$B$8:$C$90,2,FALSE))/12*6)</f>
        <v>7.7029667848638184E-4</v>
      </c>
    </row>
    <row r="66" spans="2:6" x14ac:dyDescent="0.35">
      <c r="B66" s="111">
        <v>76</v>
      </c>
      <c r="C66" s="109">
        <v>2.5052000000000001E-2</v>
      </c>
      <c r="E66" s="111">
        <v>47</v>
      </c>
      <c r="F66" s="109">
        <f>1-EXP(LN(1-VLOOKUP(ROUNDDOWN($E66,0),'Life tables'!$B$8:$C$90,2,FALSE))/12*6)</f>
        <v>8.5036155738915653E-4</v>
      </c>
    </row>
    <row r="67" spans="2:6" x14ac:dyDescent="0.35">
      <c r="B67" s="111">
        <v>77</v>
      </c>
      <c r="C67" s="109">
        <v>2.7786999999999999E-2</v>
      </c>
      <c r="E67" s="111">
        <v>47.5</v>
      </c>
      <c r="F67" s="109">
        <f>1-EXP(LN(1-VLOOKUP(ROUNDDOWN($E67,0),'Life tables'!$B$8:$C$90,2,FALSE))/12*6)</f>
        <v>8.5036155738915653E-4</v>
      </c>
    </row>
    <row r="68" spans="2:6" x14ac:dyDescent="0.35">
      <c r="B68" s="111">
        <v>78</v>
      </c>
      <c r="C68" s="109">
        <v>3.1364999999999997E-2</v>
      </c>
      <c r="E68" s="111">
        <v>48</v>
      </c>
      <c r="F68" s="109">
        <f>1-EXP(LN(1-VLOOKUP(ROUNDDOWN($E68,0),'Life tables'!$B$8:$C$90,2,FALSE))/12*6)</f>
        <v>9.1191579520877308E-4</v>
      </c>
    </row>
    <row r="69" spans="2:6" x14ac:dyDescent="0.35">
      <c r="B69" s="111">
        <v>79</v>
      </c>
      <c r="C69" s="109">
        <v>3.4408000000000001E-2</v>
      </c>
      <c r="E69" s="111">
        <v>48.5</v>
      </c>
      <c r="F69" s="109">
        <f>1-EXP(LN(1-VLOOKUP(ROUNDDOWN($E69,0),'Life tables'!$B$8:$C$90,2,FALSE))/12*6)</f>
        <v>9.1191579520877308E-4</v>
      </c>
    </row>
    <row r="70" spans="2:6" x14ac:dyDescent="0.35">
      <c r="B70" s="111">
        <v>80</v>
      </c>
      <c r="C70" s="109">
        <v>3.8921999999999998E-2</v>
      </c>
      <c r="E70" s="111">
        <v>49</v>
      </c>
      <c r="F70" s="109">
        <f>1-EXP(LN(1-VLOOKUP(ROUNDDOWN($E70,0),'Life tables'!$B$8:$C$90,2,FALSE))/12*6)</f>
        <v>9.6796848149061088E-4</v>
      </c>
    </row>
    <row r="71" spans="2:6" x14ac:dyDescent="0.35">
      <c r="B71" s="111">
        <v>81</v>
      </c>
      <c r="C71" s="109">
        <v>4.3937999999999998E-2</v>
      </c>
      <c r="E71" s="111">
        <v>49.5</v>
      </c>
      <c r="F71" s="109">
        <f>1-EXP(LN(1-VLOOKUP(ROUNDDOWN($E71,0),'Life tables'!$B$8:$C$90,2,FALSE))/12*6)</f>
        <v>9.6796848149061088E-4</v>
      </c>
    </row>
    <row r="72" spans="2:6" x14ac:dyDescent="0.35">
      <c r="B72" s="111">
        <v>82</v>
      </c>
      <c r="C72" s="109">
        <v>4.9785999999999997E-2</v>
      </c>
      <c r="E72" s="111">
        <v>50</v>
      </c>
      <c r="F72" s="109">
        <f>1-EXP(LN(1-VLOOKUP(ROUNDDOWN($E72,0),'Life tables'!$B$8:$C$90,2,FALSE))/12*6)</f>
        <v>1.0685709219075967E-3</v>
      </c>
    </row>
    <row r="73" spans="2:6" x14ac:dyDescent="0.35">
      <c r="B73" s="111">
        <v>83</v>
      </c>
      <c r="C73" s="109">
        <v>5.7500000000000002E-2</v>
      </c>
      <c r="E73" s="111">
        <v>50.5</v>
      </c>
      <c r="F73" s="109">
        <f>1-EXP(LN(1-VLOOKUP(ROUNDDOWN($E73,0),'Life tables'!$B$8:$C$90,2,FALSE))/12*6)</f>
        <v>1.0685709219075967E-3</v>
      </c>
    </row>
    <row r="74" spans="2:6" x14ac:dyDescent="0.35">
      <c r="B74" s="111">
        <v>84</v>
      </c>
      <c r="C74" s="109">
        <v>6.5048999999999996E-2</v>
      </c>
      <c r="E74" s="111">
        <v>51</v>
      </c>
      <c r="F74" s="109">
        <f>1-EXP(LN(1-VLOOKUP(ROUNDDOWN($E74,0),'Life tables'!$B$8:$C$90,2,FALSE))/12*6)</f>
        <v>1.1821987969977688E-3</v>
      </c>
    </row>
    <row r="75" spans="2:6" x14ac:dyDescent="0.35">
      <c r="B75" s="111">
        <v>85</v>
      </c>
      <c r="C75" s="109">
        <v>7.3791999999999996E-2</v>
      </c>
      <c r="E75" s="111">
        <v>51.5</v>
      </c>
      <c r="F75" s="109">
        <f>1-EXP(LN(1-VLOOKUP(ROUNDDOWN($E75,0),'Life tables'!$B$8:$C$90,2,FALSE))/12*6)</f>
        <v>1.1821987969977688E-3</v>
      </c>
    </row>
    <row r="76" spans="2:6" x14ac:dyDescent="0.35">
      <c r="B76" s="111">
        <v>86</v>
      </c>
      <c r="C76" s="109">
        <v>8.4250000000000005E-2</v>
      </c>
      <c r="E76" s="111">
        <v>52</v>
      </c>
      <c r="F76" s="109">
        <f>1-EXP(LN(1-VLOOKUP(ROUNDDOWN($E76,0),'Life tables'!$B$8:$C$90,2,FALSE))/12*6)</f>
        <v>1.291333771454628E-3</v>
      </c>
    </row>
    <row r="77" spans="2:6" x14ac:dyDescent="0.35">
      <c r="B77" s="111">
        <v>87</v>
      </c>
      <c r="C77" s="109">
        <v>9.5302999999999999E-2</v>
      </c>
      <c r="E77" s="111">
        <v>52.5</v>
      </c>
      <c r="F77" s="109">
        <f>1-EXP(LN(1-VLOOKUP(ROUNDDOWN($E77,0),'Life tables'!$B$8:$C$90,2,FALSE))/12*6)</f>
        <v>1.291333771454628E-3</v>
      </c>
    </row>
    <row r="78" spans="2:6" x14ac:dyDescent="0.35">
      <c r="B78" s="111">
        <v>88</v>
      </c>
      <c r="C78" s="109">
        <v>0.108358</v>
      </c>
      <c r="E78" s="111">
        <v>53</v>
      </c>
      <c r="F78" s="109">
        <f>1-EXP(LN(1-VLOOKUP(ROUNDDOWN($E78,0),'Life tables'!$B$8:$C$90,2,FALSE))/12*6)</f>
        <v>1.378950752588981E-3</v>
      </c>
    </row>
    <row r="79" spans="2:6" x14ac:dyDescent="0.35">
      <c r="B79" s="111">
        <v>89</v>
      </c>
      <c r="C79" s="109">
        <v>0.121616</v>
      </c>
      <c r="E79" s="111">
        <v>53.5</v>
      </c>
      <c r="F79" s="109">
        <f>1-EXP(LN(1-VLOOKUP(ROUNDDOWN($E79,0),'Life tables'!$B$8:$C$90,2,FALSE))/12*6)</f>
        <v>1.378950752588981E-3</v>
      </c>
    </row>
    <row r="80" spans="2:6" x14ac:dyDescent="0.35">
      <c r="B80" s="111">
        <v>90</v>
      </c>
      <c r="C80" s="109">
        <v>0.13697899999999999</v>
      </c>
      <c r="E80" s="111">
        <v>54</v>
      </c>
      <c r="F80" s="109">
        <f>1-EXP(LN(1-VLOOKUP(ROUNDDOWN($E80,0),'Life tables'!$B$8:$C$90,2,FALSE))/12*6)</f>
        <v>1.4770908987615794E-3</v>
      </c>
    </row>
    <row r="81" spans="2:6" x14ac:dyDescent="0.35">
      <c r="B81" s="111">
        <v>91</v>
      </c>
      <c r="C81" s="109">
        <v>0.153256</v>
      </c>
      <c r="E81" s="111">
        <v>54.5</v>
      </c>
      <c r="F81" s="109">
        <f>1-EXP(LN(1-VLOOKUP(ROUNDDOWN($E81,0),'Life tables'!$B$8:$C$90,2,FALSE))/12*6)</f>
        <v>1.4770908987615794E-3</v>
      </c>
    </row>
    <row r="82" spans="2:6" x14ac:dyDescent="0.35">
      <c r="B82" s="111">
        <v>92</v>
      </c>
      <c r="C82" s="109">
        <v>0.16942499999999999</v>
      </c>
      <c r="E82" s="111">
        <v>55</v>
      </c>
      <c r="F82" s="109">
        <f>1-EXP(LN(1-VLOOKUP(ROUNDDOWN($E82,0),'Life tables'!$B$8:$C$90,2,FALSE))/12*6)</f>
        <v>1.6338347079264404E-3</v>
      </c>
    </row>
    <row r="83" spans="2:6" x14ac:dyDescent="0.35">
      <c r="B83" s="111">
        <v>93</v>
      </c>
      <c r="C83" s="109">
        <v>0.187195</v>
      </c>
      <c r="E83" s="111">
        <v>55.5</v>
      </c>
      <c r="F83" s="109">
        <f>1-EXP(LN(1-VLOOKUP(ROUNDDOWN($E83,0),'Life tables'!$B$8:$C$90,2,FALSE))/12*6)</f>
        <v>1.6338347079264404E-3</v>
      </c>
    </row>
    <row r="84" spans="2:6" x14ac:dyDescent="0.35">
      <c r="B84" s="111">
        <v>94</v>
      </c>
      <c r="C84" s="109">
        <v>0.20628099999999999</v>
      </c>
      <c r="E84" s="111">
        <v>56</v>
      </c>
      <c r="F84" s="109">
        <f>1-EXP(LN(1-VLOOKUP(ROUNDDOWN($E84,0),'Life tables'!$B$8:$C$90,2,FALSE))/12*6)</f>
        <v>1.8121419291857732E-3</v>
      </c>
    </row>
    <row r="85" spans="2:6" x14ac:dyDescent="0.35">
      <c r="B85" s="111">
        <v>95</v>
      </c>
      <c r="C85" s="109">
        <v>0.23036799999999999</v>
      </c>
      <c r="E85" s="111">
        <v>56.5</v>
      </c>
      <c r="F85" s="109">
        <f>1-EXP(LN(1-VLOOKUP(ROUNDDOWN($E85,0),'Life tables'!$B$8:$C$90,2,FALSE))/12*6)</f>
        <v>1.8121419291857732E-3</v>
      </c>
    </row>
    <row r="86" spans="2:6" x14ac:dyDescent="0.35">
      <c r="B86" s="111">
        <v>96</v>
      </c>
      <c r="C86" s="109">
        <v>0.24911</v>
      </c>
      <c r="E86" s="111">
        <v>57</v>
      </c>
      <c r="F86" s="109">
        <f>1-EXP(LN(1-VLOOKUP(ROUNDDOWN($E86,0),'Life tables'!$B$8:$C$90,2,FALSE))/12*6)</f>
        <v>1.9499010570661612E-3</v>
      </c>
    </row>
    <row r="87" spans="2:6" x14ac:dyDescent="0.35">
      <c r="B87" s="111">
        <v>97</v>
      </c>
      <c r="C87" s="109">
        <v>0.27082800000000001</v>
      </c>
      <c r="E87" s="111">
        <v>57.5</v>
      </c>
      <c r="F87" s="109">
        <f>1-EXP(LN(1-VLOOKUP(ROUNDDOWN($E87,0),'Life tables'!$B$8:$C$90,2,FALSE))/12*6)</f>
        <v>1.9499010570661612E-3</v>
      </c>
    </row>
    <row r="88" spans="2:6" x14ac:dyDescent="0.35">
      <c r="B88" s="111">
        <v>98</v>
      </c>
      <c r="C88" s="109">
        <v>0.29034399999999999</v>
      </c>
      <c r="E88" s="111">
        <v>58</v>
      </c>
      <c r="F88" s="109">
        <f>1-EXP(LN(1-VLOOKUP(ROUNDDOWN($E88,0),'Life tables'!$B$8:$C$90,2,FALSE))/12*6)</f>
        <v>2.1643421885545466E-3</v>
      </c>
    </row>
    <row r="89" spans="2:6" x14ac:dyDescent="0.35">
      <c r="B89" s="111">
        <v>99</v>
      </c>
      <c r="C89" s="109">
        <v>0.31644</v>
      </c>
      <c r="E89" s="111">
        <v>58.5</v>
      </c>
      <c r="F89" s="109">
        <f>1-EXP(LN(1-VLOOKUP(ROUNDDOWN($E89,0),'Life tables'!$B$8:$C$90,2,FALSE))/12*6)</f>
        <v>2.1643421885545466E-3</v>
      </c>
    </row>
    <row r="90" spans="2:6" x14ac:dyDescent="0.35">
      <c r="B90" s="112">
        <v>100</v>
      </c>
      <c r="C90" s="110">
        <v>0.33968599999999999</v>
      </c>
      <c r="E90" s="111">
        <v>59</v>
      </c>
      <c r="F90" s="109">
        <f>1-EXP(LN(1-VLOOKUP(ROUNDDOWN($E90,0),'Life tables'!$B$8:$C$90,2,FALSE))/12*6)</f>
        <v>2.3678032461061926E-3</v>
      </c>
    </row>
    <row r="91" spans="2:6" x14ac:dyDescent="0.35">
      <c r="E91" s="111">
        <v>59.5</v>
      </c>
      <c r="F91" s="109">
        <f>1-EXP(LN(1-VLOOKUP(ROUNDDOWN($E91,0),'Life tables'!$B$8:$C$90,2,FALSE))/12*6)</f>
        <v>2.3678032461061926E-3</v>
      </c>
    </row>
    <row r="92" spans="2:6" x14ac:dyDescent="0.35">
      <c r="E92" s="111">
        <v>60</v>
      </c>
      <c r="F92" s="109">
        <f>1-EXP(LN(1-VLOOKUP(ROUNDDOWN($E92,0),'Life tables'!$B$8:$C$90,2,FALSE))/12*6)</f>
        <v>2.5552646888149511E-3</v>
      </c>
    </row>
    <row r="93" spans="2:6" x14ac:dyDescent="0.35">
      <c r="E93" s="111">
        <v>60.5</v>
      </c>
      <c r="F93" s="109">
        <f>1-EXP(LN(1-VLOOKUP(ROUNDDOWN($E93,0),'Life tables'!$B$8:$C$90,2,FALSE))/12*6)</f>
        <v>2.5552646888149511E-3</v>
      </c>
    </row>
    <row r="94" spans="2:6" x14ac:dyDescent="0.35">
      <c r="E94" s="111">
        <v>61</v>
      </c>
      <c r="F94" s="109">
        <f>1-EXP(LN(1-VLOOKUP(ROUNDDOWN($E94,0),'Life tables'!$B$8:$C$90,2,FALSE))/12*6)</f>
        <v>2.803931014567218E-3</v>
      </c>
    </row>
    <row r="95" spans="2:6" x14ac:dyDescent="0.35">
      <c r="E95" s="111">
        <v>61.5</v>
      </c>
      <c r="F95" s="109">
        <f>1-EXP(LN(1-VLOOKUP(ROUNDDOWN($E95,0),'Life tables'!$B$8:$C$90,2,FALSE))/12*6)</f>
        <v>2.803931014567218E-3</v>
      </c>
    </row>
    <row r="96" spans="2:6" x14ac:dyDescent="0.35">
      <c r="E96" s="111">
        <v>62</v>
      </c>
      <c r="F96" s="109">
        <f>1-EXP(LN(1-VLOOKUP(ROUNDDOWN($E96,0),'Life tables'!$B$8:$C$90,2,FALSE))/12*6)</f>
        <v>3.1564816883243862E-3</v>
      </c>
    </row>
    <row r="97" spans="5:6" x14ac:dyDescent="0.35">
      <c r="E97" s="111">
        <v>62.5</v>
      </c>
      <c r="F97" s="109">
        <f>1-EXP(LN(1-VLOOKUP(ROUNDDOWN($E97,0),'Life tables'!$B$8:$C$90,2,FALSE))/12*6)</f>
        <v>3.1564816883243862E-3</v>
      </c>
    </row>
    <row r="98" spans="5:6" x14ac:dyDescent="0.35">
      <c r="E98" s="111">
        <v>63</v>
      </c>
      <c r="F98" s="109">
        <f>1-EXP(LN(1-VLOOKUP(ROUNDDOWN($E98,0),'Life tables'!$B$8:$C$90,2,FALSE))/12*6)</f>
        <v>3.4218545442610271E-3</v>
      </c>
    </row>
    <row r="99" spans="5:6" x14ac:dyDescent="0.35">
      <c r="E99" s="111">
        <v>63.5</v>
      </c>
      <c r="F99" s="109">
        <f>1-EXP(LN(1-VLOOKUP(ROUNDDOWN($E99,0),'Life tables'!$B$8:$C$90,2,FALSE))/12*6)</f>
        <v>3.4218545442610271E-3</v>
      </c>
    </row>
    <row r="100" spans="5:6" x14ac:dyDescent="0.35">
      <c r="E100" s="111">
        <v>64</v>
      </c>
      <c r="F100" s="109">
        <f>1-EXP(LN(1-VLOOKUP(ROUNDDOWN($E100,0),'Life tables'!$B$8:$C$90,2,FALSE))/12*6)</f>
        <v>3.6797703549324989E-3</v>
      </c>
    </row>
    <row r="101" spans="5:6" x14ac:dyDescent="0.35">
      <c r="E101" s="111">
        <v>64.5</v>
      </c>
      <c r="F101" s="109">
        <f>1-EXP(LN(1-VLOOKUP(ROUNDDOWN($E101,0),'Life tables'!$B$8:$C$90,2,FALSE))/12*6)</f>
        <v>3.6797703549324989E-3</v>
      </c>
    </row>
    <row r="102" spans="5:6" x14ac:dyDescent="0.35">
      <c r="E102" s="111">
        <v>65</v>
      </c>
      <c r="F102" s="109">
        <f>1-EXP(LN(1-VLOOKUP(ROUNDDOWN($E102,0),'Life tables'!$B$8:$C$90,2,FALSE))/12*6)</f>
        <v>4.0055221036614519E-3</v>
      </c>
    </row>
    <row r="103" spans="5:6" x14ac:dyDescent="0.35">
      <c r="E103" s="111">
        <v>65.5</v>
      </c>
      <c r="F103" s="109">
        <f>1-EXP(LN(1-VLOOKUP(ROUNDDOWN($E103,0),'Life tables'!$B$8:$C$90,2,FALSE))/12*6)</f>
        <v>4.0055221036614519E-3</v>
      </c>
    </row>
    <row r="104" spans="5:6" x14ac:dyDescent="0.35">
      <c r="E104" s="111">
        <v>66</v>
      </c>
      <c r="F104" s="109">
        <f>1-EXP(LN(1-VLOOKUP(ROUNDDOWN($E104,0),'Life tables'!$B$8:$C$90,2,FALSE))/12*6)</f>
        <v>4.4398561613667731E-3</v>
      </c>
    </row>
    <row r="105" spans="5:6" x14ac:dyDescent="0.35">
      <c r="E105" s="111">
        <v>66.5</v>
      </c>
      <c r="F105" s="109">
        <f>1-EXP(LN(1-VLOOKUP(ROUNDDOWN($E105,0),'Life tables'!$B$8:$C$90,2,FALSE))/12*6)</f>
        <v>4.4398561613667731E-3</v>
      </c>
    </row>
    <row r="106" spans="5:6" x14ac:dyDescent="0.35">
      <c r="E106" s="111">
        <v>67</v>
      </c>
      <c r="F106" s="109">
        <f>1-EXP(LN(1-VLOOKUP(ROUNDDOWN($E106,0),'Life tables'!$B$8:$C$90,2,FALSE))/12*6)</f>
        <v>4.7728902406245499E-3</v>
      </c>
    </row>
    <row r="107" spans="5:6" x14ac:dyDescent="0.35">
      <c r="E107" s="111">
        <v>67.5</v>
      </c>
      <c r="F107" s="109">
        <f>1-EXP(LN(1-VLOOKUP(ROUNDDOWN($E107,0),'Life tables'!$B$8:$C$90,2,FALSE))/12*6)</f>
        <v>4.7728902406245499E-3</v>
      </c>
    </row>
    <row r="108" spans="5:6" x14ac:dyDescent="0.35">
      <c r="E108" s="111">
        <v>68</v>
      </c>
      <c r="F108" s="109">
        <f>1-EXP(LN(1-VLOOKUP(ROUNDDOWN($E108,0),'Life tables'!$B$8:$C$90,2,FALSE))/12*6)</f>
        <v>5.2030357907197899E-3</v>
      </c>
    </row>
    <row r="109" spans="5:6" x14ac:dyDescent="0.35">
      <c r="E109" s="111">
        <v>68.5</v>
      </c>
      <c r="F109" s="109">
        <f>1-EXP(LN(1-VLOOKUP(ROUNDDOWN($E109,0),'Life tables'!$B$8:$C$90,2,FALSE))/12*6)</f>
        <v>5.2030357907197899E-3</v>
      </c>
    </row>
    <row r="110" spans="5:6" x14ac:dyDescent="0.35">
      <c r="E110" s="111">
        <v>69</v>
      </c>
      <c r="F110" s="109">
        <f>1-EXP(LN(1-VLOOKUP(ROUNDDOWN($E110,0),'Life tables'!$B$8:$C$90,2,FALSE))/12*6)</f>
        <v>5.6967263455278694E-3</v>
      </c>
    </row>
    <row r="111" spans="5:6" x14ac:dyDescent="0.35">
      <c r="E111" s="111">
        <v>69.5</v>
      </c>
      <c r="F111" s="109">
        <f>1-EXP(LN(1-VLOOKUP(ROUNDDOWN($E111,0),'Life tables'!$B$8:$C$90,2,FALSE))/12*6)</f>
        <v>5.6967263455278694E-3</v>
      </c>
    </row>
    <row r="112" spans="5:6" x14ac:dyDescent="0.35">
      <c r="E112" s="111">
        <v>70</v>
      </c>
      <c r="F112" s="109">
        <f>1-EXP(LN(1-VLOOKUP(ROUNDDOWN($E112,0),'Life tables'!$B$8:$C$90,2,FALSE))/12*6)</f>
        <v>6.3204741970377398E-3</v>
      </c>
    </row>
    <row r="113" spans="5:6" x14ac:dyDescent="0.35">
      <c r="E113" s="111">
        <v>70.5</v>
      </c>
      <c r="F113" s="109">
        <f>1-EXP(LN(1-VLOOKUP(ROUNDDOWN($E113,0),'Life tables'!$B$8:$C$90,2,FALSE))/12*6)</f>
        <v>6.3204741970377398E-3</v>
      </c>
    </row>
    <row r="114" spans="5:6" x14ac:dyDescent="0.35">
      <c r="E114" s="111">
        <v>71</v>
      </c>
      <c r="F114" s="109">
        <f>1-EXP(LN(1-VLOOKUP(ROUNDDOWN($E114,0),'Life tables'!$B$8:$C$90,2,FALSE))/12*6)</f>
        <v>6.9144044947585526E-3</v>
      </c>
    </row>
    <row r="115" spans="5:6" x14ac:dyDescent="0.35">
      <c r="E115" s="111">
        <v>71.5</v>
      </c>
      <c r="F115" s="109">
        <f>1-EXP(LN(1-VLOOKUP(ROUNDDOWN($E115,0),'Life tables'!$B$8:$C$90,2,FALSE))/12*6)</f>
        <v>6.9144044947585526E-3</v>
      </c>
    </row>
    <row r="116" spans="5:6" x14ac:dyDescent="0.35">
      <c r="E116" s="111">
        <v>72</v>
      </c>
      <c r="F116" s="109">
        <f>1-EXP(LN(1-VLOOKUP(ROUNDDOWN($E116,0),'Life tables'!$B$8:$C$90,2,FALSE))/12*6)</f>
        <v>7.9899194060576439E-3</v>
      </c>
    </row>
    <row r="117" spans="5:6" x14ac:dyDescent="0.35">
      <c r="E117" s="111">
        <v>72.5</v>
      </c>
      <c r="F117" s="109">
        <f>1-EXP(LN(1-VLOOKUP(ROUNDDOWN($E117,0),'Life tables'!$B$8:$C$90,2,FALSE))/12*6)</f>
        <v>7.9899194060576439E-3</v>
      </c>
    </row>
    <row r="118" spans="5:6" x14ac:dyDescent="0.35">
      <c r="E118" s="111">
        <v>73</v>
      </c>
      <c r="F118" s="109">
        <f>1-EXP(LN(1-VLOOKUP(ROUNDDOWN($E118,0),'Life tables'!$B$8:$C$90,2,FALSE))/12*6)</f>
        <v>8.8113196772271474E-3</v>
      </c>
    </row>
    <row r="119" spans="5:6" x14ac:dyDescent="0.35">
      <c r="E119" s="111">
        <v>73.5</v>
      </c>
      <c r="F119" s="109">
        <f>1-EXP(LN(1-VLOOKUP(ROUNDDOWN($E119,0),'Life tables'!$B$8:$C$90,2,FALSE))/12*6)</f>
        <v>8.8113196772271474E-3</v>
      </c>
    </row>
    <row r="120" spans="5:6" x14ac:dyDescent="0.35">
      <c r="E120" s="111">
        <v>74</v>
      </c>
      <c r="F120" s="109">
        <f>1-EXP(LN(1-VLOOKUP(ROUNDDOWN($E120,0),'Life tables'!$B$8:$C$90,2,FALSE))/12*6)</f>
        <v>9.696006268782198E-3</v>
      </c>
    </row>
    <row r="121" spans="5:6" x14ac:dyDescent="0.35">
      <c r="E121" s="111">
        <v>74.5</v>
      </c>
      <c r="F121" s="109">
        <f>1-EXP(LN(1-VLOOKUP(ROUNDDOWN($E121,0),'Life tables'!$B$8:$C$90,2,FALSE))/12*6)</f>
        <v>9.696006268782198E-3</v>
      </c>
    </row>
    <row r="122" spans="5:6" x14ac:dyDescent="0.35">
      <c r="E122" s="111">
        <v>75</v>
      </c>
      <c r="F122" s="109">
        <f>1-EXP(LN(1-VLOOKUP(ROUNDDOWN($E122,0),'Life tables'!$B$8:$C$90,2,FALSE))/12*6)</f>
        <v>1.1066736326459714E-2</v>
      </c>
    </row>
    <row r="123" spans="5:6" x14ac:dyDescent="0.35">
      <c r="E123" s="111">
        <v>75.5</v>
      </c>
      <c r="F123" s="109">
        <f>1-EXP(LN(1-VLOOKUP(ROUNDDOWN($E123,0),'Life tables'!$B$8:$C$90,2,FALSE))/12*6)</f>
        <v>1.1066736326459714E-2</v>
      </c>
    </row>
    <row r="124" spans="5:6" x14ac:dyDescent="0.35">
      <c r="E124" s="111">
        <v>76</v>
      </c>
      <c r="F124" s="109">
        <f>1-EXP(LN(1-VLOOKUP(ROUNDDOWN($E124,0),'Life tables'!$B$8:$C$90,2,FALSE))/12*6)</f>
        <v>1.260544866806157E-2</v>
      </c>
    </row>
    <row r="125" spans="5:6" x14ac:dyDescent="0.35">
      <c r="E125" s="111">
        <v>76.5</v>
      </c>
      <c r="F125" s="109">
        <f>1-EXP(LN(1-VLOOKUP(ROUNDDOWN($E125,0),'Life tables'!$B$8:$C$90,2,FALSE))/12*6)</f>
        <v>1.260544866806157E-2</v>
      </c>
    </row>
    <row r="126" spans="5:6" x14ac:dyDescent="0.35">
      <c r="E126" s="111">
        <v>77</v>
      </c>
      <c r="F126" s="109">
        <f>1-EXP(LN(1-VLOOKUP(ROUNDDOWN($E126,0),'Life tables'!$B$8:$C$90,2,FALSE))/12*6)</f>
        <v>1.3991379348030297E-2</v>
      </c>
    </row>
    <row r="127" spans="5:6" x14ac:dyDescent="0.35">
      <c r="E127" s="111">
        <v>77.5</v>
      </c>
      <c r="F127" s="109">
        <f>1-EXP(LN(1-VLOOKUP(ROUNDDOWN($E127,0),'Life tables'!$B$8:$C$90,2,FALSE))/12*6)</f>
        <v>1.3991379348030297E-2</v>
      </c>
    </row>
    <row r="128" spans="5:6" x14ac:dyDescent="0.35">
      <c r="E128" s="111">
        <v>78</v>
      </c>
      <c r="F128" s="109">
        <f>1-EXP(LN(1-VLOOKUP(ROUNDDOWN($E128,0),'Life tables'!$B$8:$C$90,2,FALSE))/12*6)</f>
        <v>1.580743754080316E-2</v>
      </c>
    </row>
    <row r="129" spans="5:6" x14ac:dyDescent="0.35">
      <c r="E129" s="111">
        <v>78.5</v>
      </c>
      <c r="F129" s="109">
        <f>1-EXP(LN(1-VLOOKUP(ROUNDDOWN($E129,0),'Life tables'!$B$8:$C$90,2,FALSE))/12*6)</f>
        <v>1.580743754080316E-2</v>
      </c>
    </row>
    <row r="130" spans="5:6" x14ac:dyDescent="0.35">
      <c r="E130" s="111">
        <v>79</v>
      </c>
      <c r="F130" s="109">
        <f>1-EXP(LN(1-VLOOKUP(ROUNDDOWN($E130,0),'Life tables'!$B$8:$C$90,2,FALSE))/12*6)</f>
        <v>1.7354590912876611E-2</v>
      </c>
    </row>
    <row r="131" spans="5:6" x14ac:dyDescent="0.35">
      <c r="E131" s="111">
        <v>79.5</v>
      </c>
      <c r="F131" s="109">
        <f>1-EXP(LN(1-VLOOKUP(ROUNDDOWN($E131,0),'Life tables'!$B$8:$C$90,2,FALSE))/12*6)</f>
        <v>1.7354590912876611E-2</v>
      </c>
    </row>
    <row r="132" spans="5:6" x14ac:dyDescent="0.35">
      <c r="E132" s="111">
        <v>80</v>
      </c>
      <c r="F132" s="109">
        <f>1-EXP(LN(1-VLOOKUP(ROUNDDOWN($E132,0),'Life tables'!$B$8:$C$90,2,FALSE))/12*6)</f>
        <v>1.965414266188692E-2</v>
      </c>
    </row>
    <row r="133" spans="5:6" x14ac:dyDescent="0.35">
      <c r="E133" s="111">
        <v>80.5</v>
      </c>
      <c r="F133" s="109">
        <f>1-EXP(LN(1-VLOOKUP(ROUNDDOWN($E133,0),'Life tables'!$B$8:$C$90,2,FALSE))/12*6)</f>
        <v>1.965414266188692E-2</v>
      </c>
    </row>
    <row r="134" spans="5:6" x14ac:dyDescent="0.35">
      <c r="E134" s="111">
        <v>81</v>
      </c>
      <c r="F134" s="109">
        <f>1-EXP(LN(1-VLOOKUP(ROUNDDOWN($E134,0),'Life tables'!$B$8:$C$90,2,FALSE))/12*6)</f>
        <v>2.2215770223307452E-2</v>
      </c>
    </row>
    <row r="135" spans="5:6" x14ac:dyDescent="0.35">
      <c r="E135" s="111">
        <v>81.5</v>
      </c>
      <c r="F135" s="109">
        <f>1-EXP(LN(1-VLOOKUP(ROUNDDOWN($E135,0),'Life tables'!$B$8:$C$90,2,FALSE))/12*6)</f>
        <v>2.2215770223307452E-2</v>
      </c>
    </row>
    <row r="136" spans="5:6" x14ac:dyDescent="0.35">
      <c r="E136" s="111">
        <v>82</v>
      </c>
      <c r="F136" s="109">
        <f>1-EXP(LN(1-VLOOKUP(ROUNDDOWN($E136,0),'Life tables'!$B$8:$C$90,2,FALSE))/12*6)</f>
        <v>2.5210792017063777E-2</v>
      </c>
    </row>
    <row r="137" spans="5:6" x14ac:dyDescent="0.35">
      <c r="E137" s="111">
        <v>82.5</v>
      </c>
      <c r="F137" s="109">
        <f>1-EXP(LN(1-VLOOKUP(ROUNDDOWN($E137,0),'Life tables'!$B$8:$C$90,2,FALSE))/12*6)</f>
        <v>2.5210792017063777E-2</v>
      </c>
    </row>
    <row r="138" spans="5:6" x14ac:dyDescent="0.35">
      <c r="E138" s="111">
        <v>83</v>
      </c>
      <c r="F138" s="109">
        <f>1-EXP(LN(1-VLOOKUP(ROUNDDOWN($E138,0),'Life tables'!$B$8:$C$90,2,FALSE))/12*6)</f>
        <v>2.9175608052620094E-2</v>
      </c>
    </row>
    <row r="139" spans="5:6" x14ac:dyDescent="0.35">
      <c r="E139" s="111">
        <v>83.5</v>
      </c>
      <c r="F139" s="109">
        <f>1-EXP(LN(1-VLOOKUP(ROUNDDOWN($E139,0),'Life tables'!$B$8:$C$90,2,FALSE))/12*6)</f>
        <v>2.9175608052620094E-2</v>
      </c>
    </row>
    <row r="140" spans="5:6" x14ac:dyDescent="0.35">
      <c r="E140" s="111">
        <v>84</v>
      </c>
      <c r="F140" s="109">
        <f>1-EXP(LN(1-VLOOKUP(ROUNDDOWN($E140,0),'Life tables'!$B$8:$C$90,2,FALSE))/12*6)</f>
        <v>3.3071357338091856E-2</v>
      </c>
    </row>
    <row r="141" spans="5:6" x14ac:dyDescent="0.35">
      <c r="E141" s="111">
        <v>84.5</v>
      </c>
      <c r="F141" s="109">
        <f>1-EXP(LN(1-VLOOKUP(ROUNDDOWN($E141,0),'Life tables'!$B$8:$C$90,2,FALSE))/12*6)</f>
        <v>3.3071357338091856E-2</v>
      </c>
    </row>
    <row r="142" spans="5:6" x14ac:dyDescent="0.35">
      <c r="E142" s="111">
        <v>85</v>
      </c>
      <c r="F142" s="109">
        <f>1-EXP(LN(1-VLOOKUP(ROUNDDOWN($E142,0),'Life tables'!$B$8:$C$90,2,FALSE))/12*6)</f>
        <v>3.7602992523355749E-2</v>
      </c>
    </row>
    <row r="143" spans="5:6" x14ac:dyDescent="0.35">
      <c r="E143" s="111">
        <v>85.5</v>
      </c>
      <c r="F143" s="109">
        <f>1-EXP(LN(1-VLOOKUP(ROUNDDOWN($E143,0),'Life tables'!$B$8:$C$90,2,FALSE))/12*6)</f>
        <v>3.7602992523355749E-2</v>
      </c>
    </row>
    <row r="144" spans="5:6" x14ac:dyDescent="0.35">
      <c r="E144" s="111">
        <v>86</v>
      </c>
      <c r="F144" s="109">
        <f>1-EXP(LN(1-VLOOKUP(ROUNDDOWN($E144,0),'Life tables'!$B$8:$C$90,2,FALSE))/12*6)</f>
        <v>4.3051725535805163E-2</v>
      </c>
    </row>
    <row r="145" spans="5:6" x14ac:dyDescent="0.35">
      <c r="E145" s="111">
        <v>86.5</v>
      </c>
      <c r="F145" s="109">
        <f>1-EXP(LN(1-VLOOKUP(ROUNDDOWN($E145,0),'Life tables'!$B$8:$C$90,2,FALSE))/12*6)</f>
        <v>4.3051725535805163E-2</v>
      </c>
    </row>
    <row r="146" spans="5:6" x14ac:dyDescent="0.35">
      <c r="E146" s="111">
        <v>87</v>
      </c>
      <c r="F146" s="109">
        <f>1-EXP(LN(1-VLOOKUP(ROUNDDOWN($E146,0),'Life tables'!$B$8:$C$90,2,FALSE))/12*6)</f>
        <v>4.8844387074333695E-2</v>
      </c>
    </row>
    <row r="147" spans="5:6" x14ac:dyDescent="0.35">
      <c r="E147" s="111">
        <v>87.5</v>
      </c>
      <c r="F147" s="109">
        <f>1-EXP(LN(1-VLOOKUP(ROUNDDOWN($E147,0),'Life tables'!$B$8:$C$90,2,FALSE))/12*6)</f>
        <v>4.8844387074333695E-2</v>
      </c>
    </row>
    <row r="148" spans="5:6" x14ac:dyDescent="0.35">
      <c r="E148" s="111">
        <v>88</v>
      </c>
      <c r="F148" s="109">
        <f>1-EXP(LN(1-VLOOKUP(ROUNDDOWN($E148,0),'Life tables'!$B$8:$C$90,2,FALSE))/12*6)</f>
        <v>5.573202955940515E-2</v>
      </c>
    </row>
    <row r="149" spans="5:6" x14ac:dyDescent="0.35">
      <c r="E149" s="111">
        <v>88.5</v>
      </c>
      <c r="F149" s="109">
        <f>1-EXP(LN(1-VLOOKUP(ROUNDDOWN($E149,0),'Life tables'!$B$8:$C$90,2,FALSE))/12*6)</f>
        <v>5.573202955940515E-2</v>
      </c>
    </row>
    <row r="150" spans="5:6" x14ac:dyDescent="0.35">
      <c r="E150" s="111">
        <v>89</v>
      </c>
      <c r="F150" s="109">
        <f>1-EXP(LN(1-VLOOKUP(ROUNDDOWN($E150,0),'Life tables'!$B$8:$C$90,2,FALSE))/12*6)</f>
        <v>6.2778574722067049E-2</v>
      </c>
    </row>
    <row r="151" spans="5:6" x14ac:dyDescent="0.35">
      <c r="E151" s="111">
        <v>89.5</v>
      </c>
      <c r="F151" s="109">
        <f>1-EXP(LN(1-VLOOKUP(ROUNDDOWN($E151,0),'Life tables'!$B$8:$C$90,2,FALSE))/12*6)</f>
        <v>6.2778574722067049E-2</v>
      </c>
    </row>
    <row r="152" spans="5:6" x14ac:dyDescent="0.35">
      <c r="E152" s="111">
        <v>90</v>
      </c>
      <c r="F152" s="109">
        <f>1-EXP(LN(1-VLOOKUP(ROUNDDOWN($E152,0),'Life tables'!$B$8:$C$90,2,FALSE))/12*6)</f>
        <v>7.1010764325011078E-2</v>
      </c>
    </row>
    <row r="153" spans="5:6" x14ac:dyDescent="0.35">
      <c r="E153" s="111">
        <v>90.5</v>
      </c>
      <c r="F153" s="109">
        <f>1-EXP(LN(1-VLOOKUP(ROUNDDOWN($E153,0),'Life tables'!$B$8:$C$90,2,FALSE))/12*6)</f>
        <v>7.1010764325011078E-2</v>
      </c>
    </row>
    <row r="154" spans="5:6" x14ac:dyDescent="0.35">
      <c r="E154" s="111">
        <v>91</v>
      </c>
      <c r="F154" s="109">
        <f>1-EXP(LN(1-VLOOKUP(ROUNDDOWN($E154,0),'Life tables'!$B$8:$C$90,2,FALSE))/12*6)</f>
        <v>7.9813062470456497E-2</v>
      </c>
    </row>
    <row r="155" spans="5:6" x14ac:dyDescent="0.35">
      <c r="E155" s="111">
        <v>91.5</v>
      </c>
      <c r="F155" s="109">
        <f>1-EXP(LN(1-VLOOKUP(ROUNDDOWN($E155,0),'Life tables'!$B$8:$C$90,2,FALSE))/12*6)</f>
        <v>7.9813062470456497E-2</v>
      </c>
    </row>
    <row r="156" spans="5:6" x14ac:dyDescent="0.35">
      <c r="E156" s="111">
        <v>92</v>
      </c>
      <c r="F156" s="109">
        <f>1-EXP(LN(1-VLOOKUP(ROUNDDOWN($E156,0),'Life tables'!$B$8:$C$90,2,FALSE))/12*6)</f>
        <v>8.8641124474008293E-2</v>
      </c>
    </row>
    <row r="157" spans="5:6" x14ac:dyDescent="0.35">
      <c r="E157" s="111">
        <v>92.5</v>
      </c>
      <c r="F157" s="109">
        <f>1-EXP(LN(1-VLOOKUP(ROUNDDOWN($E157,0),'Life tables'!$B$8:$C$90,2,FALSE))/12*6)</f>
        <v>8.8641124474008293E-2</v>
      </c>
    </row>
    <row r="158" spans="5:6" x14ac:dyDescent="0.35">
      <c r="E158" s="111">
        <v>93</v>
      </c>
      <c r="F158" s="109">
        <f>1-EXP(LN(1-VLOOKUP(ROUNDDOWN($E158,0),'Life tables'!$B$8:$C$90,2,FALSE))/12*6)</f>
        <v>9.8443013448401007E-2</v>
      </c>
    </row>
    <row r="159" spans="5:6" x14ac:dyDescent="0.35">
      <c r="E159" s="111">
        <v>93.5</v>
      </c>
      <c r="F159" s="109">
        <f>1-EXP(LN(1-VLOOKUP(ROUNDDOWN($E159,0),'Life tables'!$B$8:$C$90,2,FALSE))/12*6)</f>
        <v>9.8443013448401007E-2</v>
      </c>
    </row>
    <row r="160" spans="5:6" x14ac:dyDescent="0.35">
      <c r="E160" s="111">
        <v>94</v>
      </c>
      <c r="F160" s="109">
        <f>1-EXP(LN(1-VLOOKUP(ROUNDDOWN($E160,0),'Life tables'!$B$8:$C$90,2,FALSE))/12*6)</f>
        <v>0.10909091372912794</v>
      </c>
    </row>
    <row r="161" spans="5:6" x14ac:dyDescent="0.35">
      <c r="E161" s="111">
        <v>94.5</v>
      </c>
      <c r="F161" s="109">
        <f>1-EXP(LN(1-VLOOKUP(ROUNDDOWN($E161,0),'Life tables'!$B$8:$C$90,2,FALSE))/12*6)</f>
        <v>0.10909091372912794</v>
      </c>
    </row>
    <row r="162" spans="5:6" x14ac:dyDescent="0.35">
      <c r="E162" s="111">
        <v>95</v>
      </c>
      <c r="F162" s="109">
        <f>1-EXP(LN(1-VLOOKUP(ROUNDDOWN($E162,0),'Life tables'!$B$8:$C$90,2,FALSE))/12*6)</f>
        <v>0.12271327378102892</v>
      </c>
    </row>
    <row r="163" spans="5:6" x14ac:dyDescent="0.35">
      <c r="E163" s="111">
        <v>95.5</v>
      </c>
      <c r="F163" s="109">
        <f>1-EXP(LN(1-VLOOKUP(ROUNDDOWN($E163,0),'Life tables'!$B$8:$C$90,2,FALSE))/12*6)</f>
        <v>0.12271327378102892</v>
      </c>
    </row>
    <row r="164" spans="5:6" x14ac:dyDescent="0.35">
      <c r="E164" s="111">
        <v>96</v>
      </c>
      <c r="F164" s="109">
        <f>1-EXP(LN(1-VLOOKUP(ROUNDDOWN($E164,0),'Life tables'!$B$8:$C$90,2,FALSE))/12*6)</f>
        <v>0.13346090682531808</v>
      </c>
    </row>
    <row r="165" spans="5:6" x14ac:dyDescent="0.35">
      <c r="E165" s="111">
        <v>96.5</v>
      </c>
      <c r="F165" s="109">
        <f>1-EXP(LN(1-VLOOKUP(ROUNDDOWN($E165,0),'Life tables'!$B$8:$C$90,2,FALSE))/12*6)</f>
        <v>0.13346090682531808</v>
      </c>
    </row>
    <row r="166" spans="5:6" x14ac:dyDescent="0.35">
      <c r="E166" s="111">
        <v>97</v>
      </c>
      <c r="F166" s="109">
        <f>1-EXP(LN(1-VLOOKUP(ROUNDDOWN($E166,0),'Life tables'!$B$8:$C$90,2,FALSE))/12*6)</f>
        <v>0.14608431329551042</v>
      </c>
    </row>
    <row r="167" spans="5:6" x14ac:dyDescent="0.35">
      <c r="E167" s="111">
        <v>97.5</v>
      </c>
      <c r="F167" s="109">
        <f>1-EXP(LN(1-VLOOKUP(ROUNDDOWN($E167,0),'Life tables'!$B$8:$C$90,2,FALSE))/12*6)</f>
        <v>0.14608431329551042</v>
      </c>
    </row>
    <row r="168" spans="5:6" x14ac:dyDescent="0.35">
      <c r="E168" s="111">
        <v>98</v>
      </c>
      <c r="F168" s="109">
        <f>1-EXP(LN(1-VLOOKUP(ROUNDDOWN($E168,0),'Life tables'!$B$8:$C$90,2,FALSE))/12*6)</f>
        <v>0.15758917385874005</v>
      </c>
    </row>
    <row r="169" spans="5:6" x14ac:dyDescent="0.35">
      <c r="E169" s="111">
        <v>98.5</v>
      </c>
      <c r="F169" s="109">
        <f>1-EXP(LN(1-VLOOKUP(ROUNDDOWN($E169,0),'Life tables'!$B$8:$C$90,2,FALSE))/12*6)</f>
        <v>0.15758917385874005</v>
      </c>
    </row>
    <row r="170" spans="5:6" x14ac:dyDescent="0.35">
      <c r="E170" s="111">
        <v>99</v>
      </c>
      <c r="F170" s="109">
        <f>1-EXP(LN(1-VLOOKUP(ROUNDDOWN($E170,0),'Life tables'!$B$8:$C$90,2,FALSE))/12*6)</f>
        <v>0.1732231256257829</v>
      </c>
    </row>
    <row r="171" spans="5:6" x14ac:dyDescent="0.35">
      <c r="E171" s="111">
        <v>99.5</v>
      </c>
      <c r="F171" s="109">
        <f>1-EXP(LN(1-VLOOKUP(ROUNDDOWN($E171,0),'Life tables'!$B$8:$C$90,2,FALSE))/12*6)</f>
        <v>0.1732231256257829</v>
      </c>
    </row>
    <row r="172" spans="5:6" x14ac:dyDescent="0.35">
      <c r="E172" s="112">
        <v>100</v>
      </c>
      <c r="F172" s="110">
        <f>1-EXP(LN(1-VLOOKUP(ROUNDDOWN($E172,0),'Life tables'!$B$8:$C$90,2,FALSE))/12*6)</f>
        <v>0.1874029288755712</v>
      </c>
    </row>
  </sheetData>
  <mergeCells count="3">
    <mergeCell ref="E6:F6"/>
    <mergeCell ref="B2:I2"/>
    <mergeCell ref="B6:C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59999389629810485"/>
  </sheetPr>
  <dimension ref="B2:O26"/>
  <sheetViews>
    <sheetView workbookViewId="0"/>
  </sheetViews>
  <sheetFormatPr defaultRowHeight="14.5" x14ac:dyDescent="0.35"/>
  <cols>
    <col min="2" max="2" width="14.1796875" bestFit="1" customWidth="1"/>
    <col min="3" max="3" width="14.81640625" bestFit="1" customWidth="1"/>
    <col min="4" max="4" width="15.26953125" customWidth="1"/>
    <col min="5" max="5" width="20.453125" bestFit="1" customWidth="1"/>
    <col min="6" max="6" width="23.7265625" bestFit="1" customWidth="1"/>
  </cols>
  <sheetData>
    <row r="2" spans="2:15" ht="21.5" thickBot="1" x14ac:dyDescent="0.4">
      <c r="B2" s="192" t="s">
        <v>148</v>
      </c>
      <c r="C2" s="192"/>
      <c r="D2" s="192"/>
      <c r="E2" s="192"/>
      <c r="F2" s="192"/>
      <c r="G2" s="192"/>
      <c r="H2" s="192"/>
      <c r="I2" s="192"/>
      <c r="J2" s="192"/>
      <c r="K2" s="192"/>
      <c r="L2" s="192"/>
      <c r="M2" s="192"/>
      <c r="N2" s="192"/>
      <c r="O2" s="192"/>
    </row>
    <row r="5" spans="2:15" x14ac:dyDescent="0.35">
      <c r="B5" s="108" t="s">
        <v>46</v>
      </c>
      <c r="C5" s="91" t="s">
        <v>111</v>
      </c>
      <c r="D5" s="117" t="s">
        <v>126</v>
      </c>
      <c r="E5" s="117" t="s">
        <v>127</v>
      </c>
      <c r="F5" s="117" t="s">
        <v>128</v>
      </c>
    </row>
    <row r="6" spans="2:15" x14ac:dyDescent="0.35">
      <c r="B6" s="82">
        <v>0</v>
      </c>
      <c r="C6" s="92">
        <f>'Clinical inputs'!C55</f>
        <v>1</v>
      </c>
      <c r="D6" s="10">
        <f t="shared" ref="D6:D26" si="0">1-C6</f>
        <v>0</v>
      </c>
      <c r="E6" s="10">
        <v>0</v>
      </c>
      <c r="F6" s="10">
        <f t="shared" ref="F6:F26" si="1">D6-E6</f>
        <v>0</v>
      </c>
    </row>
    <row r="7" spans="2:15" x14ac:dyDescent="0.35">
      <c r="B7" s="83">
        <v>6</v>
      </c>
      <c r="C7" s="96">
        <f>'Clinical inputs'!C56</f>
        <v>0.98044974913736715</v>
      </c>
      <c r="D7" s="10">
        <f t="shared" si="0"/>
        <v>1.9550250862632845E-2</v>
      </c>
      <c r="E7" s="10">
        <f>E6+C6*IF('Clinical inputs'!$C$5+(B6/12)&gt;100,1,VLOOKUP('Clinical inputs'!$C$5+(B6/12),'Life tables'!$E$8:$F$172,2,FALSE))</f>
        <v>1.9499010570661612E-3</v>
      </c>
      <c r="F7" s="10">
        <f t="shared" si="1"/>
        <v>1.7600349805566684E-2</v>
      </c>
    </row>
    <row r="8" spans="2:15" x14ac:dyDescent="0.35">
      <c r="B8" s="83">
        <v>12</v>
      </c>
      <c r="C8" s="93">
        <f>'Clinical inputs'!C57</f>
        <v>0.9378081672600318</v>
      </c>
      <c r="D8" s="10">
        <f t="shared" si="0"/>
        <v>6.21918327399682E-2</v>
      </c>
      <c r="E8" s="10">
        <f>E7+C7*IF('Clinical inputs'!$C$5+(B7/12)&gt;100,1,VLOOKUP('Clinical inputs'!$C$5+(B7/12),'Life tables'!$E$8:$F$172,2,FALSE))</f>
        <v>3.8616810593093661E-3</v>
      </c>
      <c r="F8" s="10">
        <f t="shared" si="1"/>
        <v>5.8330151680658832E-2</v>
      </c>
    </row>
    <row r="9" spans="2:15" x14ac:dyDescent="0.35">
      <c r="B9" s="83">
        <v>18</v>
      </c>
      <c r="C9" s="93">
        <f>'Clinical inputs'!C58</f>
        <v>0.87985557954309357</v>
      </c>
      <c r="D9" s="10">
        <f t="shared" si="0"/>
        <v>0.12014442045690643</v>
      </c>
      <c r="E9" s="10">
        <f>E8+C8*IF('Clinical inputs'!$C$5+(B8/12)&gt;100,1,VLOOKUP('Clinical inputs'!$C$5+(B8/12),'Life tables'!$E$8:$F$172,2,FALSE))</f>
        <v>5.8914188404812721E-3</v>
      </c>
      <c r="F9" s="10">
        <f t="shared" si="1"/>
        <v>0.11425300161642515</v>
      </c>
    </row>
    <row r="10" spans="2:15" x14ac:dyDescent="0.35">
      <c r="B10" s="83">
        <v>24</v>
      </c>
      <c r="C10" s="93">
        <f>'Clinical inputs'!C59</f>
        <v>0.81154177205843581</v>
      </c>
      <c r="D10" s="10">
        <f t="shared" si="0"/>
        <v>0.18845822794156419</v>
      </c>
      <c r="E10" s="10">
        <f>E9+C9*IF('Clinical inputs'!$C$5+(B9/12)&gt;100,1,VLOOKUP('Clinical inputs'!$C$5+(B9/12),'Life tables'!$E$8:$F$172,2,FALSE))</f>
        <v>7.7957273911215003E-3</v>
      </c>
      <c r="F10" s="10">
        <f t="shared" si="1"/>
        <v>0.1806625005504427</v>
      </c>
    </row>
    <row r="11" spans="2:15" x14ac:dyDescent="0.35">
      <c r="B11" s="83">
        <v>30</v>
      </c>
      <c r="C11" s="93">
        <f>'Clinical inputs'!C60</f>
        <v>0.73694075184850105</v>
      </c>
      <c r="D11" s="10">
        <f t="shared" si="0"/>
        <v>0.26305924815149895</v>
      </c>
      <c r="E11" s="10">
        <f>E10+C10*IF('Clinical inputs'!$C$5+(B10/12)&gt;100,1,VLOOKUP('Clinical inputs'!$C$5+(B10/12),'Life tables'!$E$8:$F$172,2,FALSE))</f>
        <v>9.7172986333522362E-3</v>
      </c>
      <c r="F11" s="10">
        <f t="shared" si="1"/>
        <v>0.2533419495181467</v>
      </c>
    </row>
    <row r="12" spans="2:15" x14ac:dyDescent="0.35">
      <c r="B12" s="83">
        <v>36</v>
      </c>
      <c r="C12" s="93">
        <f>'Clinical inputs'!C61</f>
        <v>0.65950502117439258</v>
      </c>
      <c r="D12" s="10">
        <f t="shared" si="0"/>
        <v>0.34049497882560742</v>
      </c>
      <c r="E12" s="10">
        <f>E11+C11*IF('Clinical inputs'!$C$5+(B11/12)&gt;100,1,VLOOKUP('Clinical inputs'!$C$5+(B11/12),'Life tables'!$E$8:$F$172,2,FALSE))</f>
        <v>1.1462229337767055E-2</v>
      </c>
      <c r="F12" s="10">
        <f t="shared" si="1"/>
        <v>0.32903274948784034</v>
      </c>
    </row>
    <row r="13" spans="2:15" x14ac:dyDescent="0.35">
      <c r="B13" s="83">
        <v>42</v>
      </c>
      <c r="C13" s="93">
        <f>'Clinical inputs'!C62</f>
        <v>0.582110758390046</v>
      </c>
      <c r="D13" s="10">
        <f t="shared" si="0"/>
        <v>0.417889241609954</v>
      </c>
      <c r="E13" s="10">
        <f>E12+C12*IF('Clinical inputs'!$C$5+(B12/12)&gt;100,1,VLOOKUP('Clinical inputs'!$C$5+(B12/12),'Life tables'!$E$8:$F$172,2,FALSE))</f>
        <v>1.3147439230470136E-2</v>
      </c>
      <c r="F13" s="10">
        <f t="shared" si="1"/>
        <v>0.40474180237948387</v>
      </c>
    </row>
    <row r="14" spans="2:15" x14ac:dyDescent="0.35">
      <c r="B14" s="83">
        <v>48</v>
      </c>
      <c r="C14" s="93">
        <f>'Clinical inputs'!C63</f>
        <v>0.50706816832696266</v>
      </c>
      <c r="D14" s="10">
        <f t="shared" si="0"/>
        <v>0.49293183167303734</v>
      </c>
      <c r="E14" s="10">
        <f>E13+C13*IF('Clinical inputs'!$C$5+(B13/12)&gt;100,1,VLOOKUP('Clinical inputs'!$C$5+(B13/12),'Life tables'!$E$8:$F$172,2,FALSE))</f>
        <v>1.4634886296363513E-2</v>
      </c>
      <c r="F14" s="10">
        <f t="shared" si="1"/>
        <v>0.47829694537667383</v>
      </c>
    </row>
    <row r="15" spans="2:15" x14ac:dyDescent="0.35">
      <c r="B15" s="83">
        <v>54</v>
      </c>
      <c r="C15" s="93">
        <f>'Clinical inputs'!C64</f>
        <v>0.43613906525300844</v>
      </c>
      <c r="D15" s="10">
        <f t="shared" si="0"/>
        <v>0.56386093474699162</v>
      </c>
      <c r="E15" s="10">
        <f>E14+C14*IF('Clinical inputs'!$C$5+(B14/12)&gt;100,1,VLOOKUP('Clinical inputs'!$C$5+(B14/12),'Life tables'!$E$8:$F$172,2,FALSE))</f>
        <v>1.6056670460035276E-2</v>
      </c>
      <c r="F15" s="10">
        <f t="shared" si="1"/>
        <v>0.54780426428695639</v>
      </c>
    </row>
    <row r="16" spans="2:15" x14ac:dyDescent="0.35">
      <c r="B16" s="83">
        <v>60</v>
      </c>
      <c r="C16" s="93">
        <f>'Clinical inputs'!C65</f>
        <v>0.37057171310888559</v>
      </c>
      <c r="D16" s="10">
        <f t="shared" si="0"/>
        <v>0.62942828689111441</v>
      </c>
      <c r="E16" s="10">
        <f>E15+C15*IF('Clinical inputs'!$C$5+(B15/12)&gt;100,1,VLOOKUP('Clinical inputs'!$C$5+(B15/12),'Life tables'!$E$8:$F$172,2,FALSE))</f>
        <v>1.7279574311762542E-2</v>
      </c>
      <c r="F16" s="10">
        <f t="shared" si="1"/>
        <v>0.61214871257935188</v>
      </c>
    </row>
    <row r="17" spans="2:6" x14ac:dyDescent="0.35">
      <c r="B17" s="83">
        <v>66</v>
      </c>
      <c r="C17" s="93">
        <f>'Clinical inputs'!C66</f>
        <v>0.31115234209436188</v>
      </c>
      <c r="D17" s="10">
        <f t="shared" si="0"/>
        <v>0.68884765790563818</v>
      </c>
      <c r="E17" s="10">
        <f>E16+C16*IF('Clinical inputs'!$C$5+(B16/12)&gt;100,1,VLOOKUP('Clinical inputs'!$C$5+(B16/12),'Life tables'!$E$8:$F$172,2,FALSE))</f>
        <v>1.8449277138401738E-2</v>
      </c>
      <c r="F17" s="10">
        <f t="shared" si="1"/>
        <v>0.67039838076723646</v>
      </c>
    </row>
    <row r="18" spans="2:6" x14ac:dyDescent="0.35">
      <c r="B18" s="83">
        <v>72</v>
      </c>
      <c r="C18" s="93">
        <f>'Clinical inputs'!C67</f>
        <v>0.25826889521844942</v>
      </c>
      <c r="D18" s="10">
        <f t="shared" si="0"/>
        <v>0.74173110478155058</v>
      </c>
      <c r="E18" s="10">
        <f>E17+C17*IF('Clinical inputs'!$C$5+(B17/12)&gt;100,1,VLOOKUP('Clinical inputs'!$C$5+(B17/12),'Life tables'!$E$8:$F$172,2,FALSE))</f>
        <v>1.9431423808501838E-2</v>
      </c>
      <c r="F18" s="10">
        <f t="shared" si="1"/>
        <v>0.72229968097304875</v>
      </c>
    </row>
    <row r="19" spans="2:6" x14ac:dyDescent="0.35">
      <c r="B19" s="83">
        <v>78</v>
      </c>
      <c r="C19" s="93">
        <f>'Clinical inputs'!C68</f>
        <v>0.21198144601712712</v>
      </c>
      <c r="D19" s="10">
        <f t="shared" si="0"/>
        <v>0.7880185539828729</v>
      </c>
      <c r="E19" s="10">
        <f>E18+C18*IF('Clinical inputs'!$C$5+(B18/12)&gt;100,1,VLOOKUP('Clinical inputs'!$C$5+(B18/12),'Life tables'!$E$8:$F$172,2,FALSE))</f>
        <v>2.0315182401246364E-2</v>
      </c>
      <c r="F19" s="10">
        <f t="shared" si="1"/>
        <v>0.76770337158162649</v>
      </c>
    </row>
    <row r="20" spans="2:6" x14ac:dyDescent="0.35">
      <c r="B20" s="83">
        <v>84</v>
      </c>
      <c r="C20" s="93">
        <f>'Clinical inputs'!C69</f>
        <v>0.17209393613318552</v>
      </c>
      <c r="D20" s="10">
        <f t="shared" si="0"/>
        <v>0.82790606386681453</v>
      </c>
      <c r="E20" s="10">
        <f>E19+C19*IF('Clinical inputs'!$C$5+(B19/12)&gt;100,1,VLOOKUP('Clinical inputs'!$C$5+(B19/12),'Life tables'!$E$8:$F$172,2,FALSE))</f>
        <v>2.1040552075599094E-2</v>
      </c>
      <c r="F20" s="10">
        <f t="shared" si="1"/>
        <v>0.80686551179121546</v>
      </c>
    </row>
    <row r="21" spans="2:6" x14ac:dyDescent="0.35">
      <c r="B21" s="83">
        <v>90</v>
      </c>
      <c r="C21" s="93">
        <f>'Clinical inputs'!C70</f>
        <v>0.13822274592852685</v>
      </c>
      <c r="D21" s="10">
        <f t="shared" si="0"/>
        <v>0.86177725407147321</v>
      </c>
      <c r="E21" s="10">
        <f>E20+C20*IF('Clinical inputs'!$C$5+(B20/12)&gt;100,1,VLOOKUP('Clinical inputs'!$C$5+(B20/12),'Life tables'!$E$8:$F$172,2,FALSE))</f>
        <v>2.1673818240045637E-2</v>
      </c>
      <c r="F21" s="10">
        <f t="shared" si="1"/>
        <v>0.84010343583142755</v>
      </c>
    </row>
    <row r="22" spans="2:6" x14ac:dyDescent="0.35">
      <c r="B22" s="83">
        <v>96</v>
      </c>
      <c r="C22" s="93">
        <f>'Clinical inputs'!C71</f>
        <v>0.10985875909760034</v>
      </c>
      <c r="D22" s="10">
        <f t="shared" si="0"/>
        <v>0.89014124090239966</v>
      </c>
      <c r="E22" s="10">
        <f>E21+C21*IF('Clinical inputs'!$C$5+(B21/12)&gt;100,1,VLOOKUP('Clinical inputs'!$C$5+(B21/12),'Life tables'!$E$8:$F$172,2,FALSE))</f>
        <v>2.2182446202890796E-2</v>
      </c>
      <c r="F22" s="10">
        <f t="shared" si="1"/>
        <v>0.86795879469950887</v>
      </c>
    </row>
    <row r="23" spans="2:6" x14ac:dyDescent="0.35">
      <c r="B23" s="83">
        <v>102</v>
      </c>
      <c r="C23" s="93">
        <f>'Clinical inputs'!C72</f>
        <v>8.6420779503057668E-2</v>
      </c>
      <c r="D23" s="10">
        <f t="shared" si="0"/>
        <v>0.91357922049694229</v>
      </c>
      <c r="E23" s="10">
        <f>E22+C22*IF('Clinical inputs'!$C$5+(B22/12)&gt;100,1,VLOOKUP('Clinical inputs'!$C$5+(B22/12),'Life tables'!$E$8:$F$172,2,FALSE))</f>
        <v>2.2622487890737054E-2</v>
      </c>
      <c r="F23" s="10">
        <f t="shared" si="1"/>
        <v>0.89095673260620523</v>
      </c>
    </row>
    <row r="24" spans="2:6" x14ac:dyDescent="0.35">
      <c r="B24" s="83">
        <v>108</v>
      </c>
      <c r="C24" s="93">
        <f>'Clinical inputs'!C73</f>
        <v>6.7299257602637094E-2</v>
      </c>
      <c r="D24" s="10">
        <f t="shared" si="0"/>
        <v>0.93270074239736289</v>
      </c>
      <c r="E24" s="10">
        <f>E23+C23*IF('Clinical inputs'!$C$5+(B23/12)&gt;100,1,VLOOKUP('Clinical inputs'!$C$5+(B23/12),'Life tables'!$E$8:$F$172,2,FALSE))</f>
        <v>2.2968648233252204E-2</v>
      </c>
      <c r="F24" s="10">
        <f t="shared" si="1"/>
        <v>0.90973209416411072</v>
      </c>
    </row>
    <row r="25" spans="2:6" x14ac:dyDescent="0.35">
      <c r="B25" s="83">
        <v>114</v>
      </c>
      <c r="C25" s="93">
        <f>'Clinical inputs'!C74</f>
        <v>5.1890199540153926E-2</v>
      </c>
      <c r="D25" s="10">
        <f t="shared" si="0"/>
        <v>0.94810980045984605</v>
      </c>
      <c r="E25" s="10">
        <f>E24+C24*IF('Clinical inputs'!$C$5+(B24/12)&gt;100,1,VLOOKUP('Clinical inputs'!$C$5+(B24/12),'Life tables'!$E$8:$F$172,2,FALSE))</f>
        <v>2.3267447256774682E-2</v>
      </c>
      <c r="F25" s="10">
        <f t="shared" si="1"/>
        <v>0.9248423532030714</v>
      </c>
    </row>
    <row r="26" spans="2:6" x14ac:dyDescent="0.35">
      <c r="B26" s="84">
        <v>120</v>
      </c>
      <c r="C26" s="94">
        <f>'Clinical inputs'!C75</f>
        <v>3.9619825988374116E-2</v>
      </c>
      <c r="D26" s="118">
        <f t="shared" si="0"/>
        <v>0.9603801740116259</v>
      </c>
      <c r="E26" s="118">
        <f>E25+C25*IF('Clinical inputs'!$C$5+(B25/12)&gt;100,1,VLOOKUP('Clinical inputs'!$C$5+(B25/12),'Life tables'!$E$8:$F$172,2,FALSE))</f>
        <v>2.3497832278917587E-2</v>
      </c>
      <c r="F26" s="118">
        <f t="shared" si="1"/>
        <v>0.93688234173270835</v>
      </c>
    </row>
  </sheetData>
  <mergeCells count="1">
    <mergeCell ref="B2:O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theme="4" tint="0.59999389629810485"/>
  </sheetPr>
  <dimension ref="B2:M52"/>
  <sheetViews>
    <sheetView showGridLines="0" showRowColHeaders="0" workbookViewId="0">
      <selection activeCell="E34" sqref="E34"/>
    </sheetView>
  </sheetViews>
  <sheetFormatPr defaultRowHeight="14.5" x14ac:dyDescent="0.35"/>
  <cols>
    <col min="2" max="2" width="20.7265625" customWidth="1"/>
    <col min="3" max="7" width="20.7265625" style="24" customWidth="1"/>
    <col min="8" max="8" width="20.7265625" customWidth="1"/>
    <col min="9" max="9" width="18.54296875" customWidth="1"/>
    <col min="10" max="14" width="20.7265625" customWidth="1"/>
  </cols>
  <sheetData>
    <row r="2" spans="2:13" ht="15.5" x14ac:dyDescent="0.35">
      <c r="B2" s="136" t="s">
        <v>137</v>
      </c>
      <c r="D2" s="139"/>
      <c r="E2" s="139"/>
    </row>
    <row r="3" spans="2:13" x14ac:dyDescent="0.35">
      <c r="D3" s="139"/>
      <c r="E3" s="139"/>
    </row>
    <row r="4" spans="2:13" x14ac:dyDescent="0.35">
      <c r="B4" s="1" t="s">
        <v>129</v>
      </c>
      <c r="I4" s="1" t="s">
        <v>129</v>
      </c>
      <c r="K4" s="24"/>
      <c r="L4" s="24"/>
      <c r="M4" s="24"/>
    </row>
    <row r="5" spans="2:13" x14ac:dyDescent="0.35">
      <c r="K5" s="24"/>
      <c r="L5" s="24"/>
      <c r="M5" s="24"/>
    </row>
    <row r="6" spans="2:13" x14ac:dyDescent="0.35">
      <c r="B6" s="100" t="s">
        <v>46</v>
      </c>
      <c r="C6" s="125" t="s">
        <v>53</v>
      </c>
      <c r="D6" s="117" t="s">
        <v>118</v>
      </c>
      <c r="E6" s="117" t="s">
        <v>130</v>
      </c>
      <c r="F6" s="117" t="s">
        <v>131</v>
      </c>
      <c r="G6" s="117" t="s">
        <v>14</v>
      </c>
      <c r="I6" s="100" t="s">
        <v>46</v>
      </c>
      <c r="J6" s="117" t="s">
        <v>118</v>
      </c>
      <c r="K6" s="117" t="s">
        <v>130</v>
      </c>
      <c r="L6" s="117" t="s">
        <v>131</v>
      </c>
      <c r="M6" s="117" t="s">
        <v>14</v>
      </c>
    </row>
    <row r="7" spans="2:13" x14ac:dyDescent="0.35">
      <c r="B7" s="82">
        <v>0</v>
      </c>
      <c r="C7" s="137">
        <v>1</v>
      </c>
      <c r="D7" s="137">
        <v>0</v>
      </c>
      <c r="E7" s="137">
        <v>0</v>
      </c>
      <c r="F7" s="137">
        <v>0</v>
      </c>
      <c r="G7" s="137">
        <f>SUM(C7:F7)</f>
        <v>1</v>
      </c>
      <c r="I7" s="82">
        <v>0</v>
      </c>
      <c r="J7" s="137">
        <v>1</v>
      </c>
      <c r="K7" s="137">
        <v>0</v>
      </c>
      <c r="L7" s="137">
        <v>0</v>
      </c>
      <c r="M7" s="137">
        <f t="shared" ref="M7:M27" si="0">SUM(J7:L7)</f>
        <v>1</v>
      </c>
    </row>
    <row r="8" spans="2:13" x14ac:dyDescent="0.35">
      <c r="B8" s="83">
        <v>6</v>
      </c>
      <c r="C8" s="137">
        <f>(1-(('Clinical inputs'!E55-'Clinical inputs'!E56)/'Clinical inputs'!E55))</f>
        <v>0.90822253400207653</v>
      </c>
      <c r="D8" s="137">
        <f>((('Clinical inputs'!E55-'Clinical inputs'!E56)/'Clinical inputs'!E55)-(('Clinical inputs'!D55-'Clinical inputs'!D56)/'Clinical inputs'!C55)-IF(('Clinical inputs'!C$5+(B7/12))&gt;100,1,VLOOKUP(('Clinical inputs'!C$5+(B7/12)),'Life tables'!$E$8:$F$172,2,FALSE)))</f>
        <v>7.2227215135290623E-2</v>
      </c>
      <c r="E8" s="137">
        <f>(('Clinical inputs'!D55-'Clinical inputs'!D56)/'Clinical inputs'!C55)</f>
        <v>1.7600349805566684E-2</v>
      </c>
      <c r="F8" s="137">
        <f>IF(('Clinical inputs'!C$5+(B7/12))&gt;100,1,VLOOKUP(('Clinical inputs'!C$5+(B7/12)),'Life tables'!$E$8:$F$172,2,FALSE))</f>
        <v>1.9499010570661612E-3</v>
      </c>
      <c r="G8" s="137">
        <f t="shared" ref="G8:G27" si="1">SUM(C8:F8)</f>
        <v>1</v>
      </c>
      <c r="I8" s="83">
        <v>6</v>
      </c>
      <c r="J8" s="137">
        <f>(1-(('Clinical inputs'!D55-'Clinical inputs'!D56)/'Clinical inputs'!C55)-IF(('Clinical inputs'!C$5+(I7/12))&gt;100,1,VLOOKUP(('Clinical inputs'!C$5+(I7/12)),'Life tables'!$E$8:$F$172,2,FALSE)))</f>
        <v>0.98044974913736715</v>
      </c>
      <c r="K8" s="137">
        <f>(('Clinical inputs'!D55-'Clinical inputs'!D56)/'Clinical inputs'!C55)</f>
        <v>1.7600349805566684E-2</v>
      </c>
      <c r="L8" s="137">
        <f>IF(('Clinical inputs'!C$5+(I7/12))&gt;100,1,VLOOKUP(('Clinical inputs'!C$5+(I7/12)),'Life tables'!$E$8:$F$172,2,FALSE))</f>
        <v>1.9499010570661612E-3</v>
      </c>
      <c r="M8" s="137">
        <f t="shared" si="0"/>
        <v>1</v>
      </c>
    </row>
    <row r="9" spans="2:13" x14ac:dyDescent="0.35">
      <c r="B9" s="83">
        <v>12</v>
      </c>
      <c r="C9" s="137">
        <f>(1-(('Clinical inputs'!E56-'Clinical inputs'!E57)/'Clinical inputs'!E56))</f>
        <v>0.86978989538585783</v>
      </c>
      <c r="D9" s="137">
        <f>((('Clinical inputs'!E56-'Clinical inputs'!E57)/'Clinical inputs'!E56)-(('Clinical inputs'!D56-'Clinical inputs'!D57)/'Clinical inputs'!C56)-IF(('Clinical inputs'!C$5+(B8/12))&gt;100,1,VLOOKUP(('Clinical inputs'!C$5+(B8/12)),'Life tables'!$E$8:$F$172,2,FALSE)))</f>
        <v>8.6718245990227177E-2</v>
      </c>
      <c r="E9" s="137">
        <f>(('Clinical inputs'!D56-'Clinical inputs'!D57)/'Clinical inputs'!C56)</f>
        <v>4.1541957566848864E-2</v>
      </c>
      <c r="F9" s="137">
        <f>IF(('Clinical inputs'!C$5+(B8/12))&gt;100,1,VLOOKUP(('Clinical inputs'!C$5+(B8/12)),'Life tables'!$E$8:$F$172,2,FALSE))</f>
        <v>1.9499010570661612E-3</v>
      </c>
      <c r="G9" s="137">
        <f t="shared" si="1"/>
        <v>1</v>
      </c>
      <c r="I9" s="83">
        <v>12</v>
      </c>
      <c r="J9" s="137">
        <f>(1-(('Clinical inputs'!D56-'Clinical inputs'!D57)/'Clinical inputs'!C56)-IF(('Clinical inputs'!C$5+(I8/12))&gt;100,1,VLOOKUP(('Clinical inputs'!C$5+(I8/12)),'Life tables'!$E$8:$F$172,2,FALSE)))</f>
        <v>0.95650814137608497</v>
      </c>
      <c r="K9" s="137">
        <f>(('Clinical inputs'!D56-'Clinical inputs'!D57)/'Clinical inputs'!C56)</f>
        <v>4.1541957566848864E-2</v>
      </c>
      <c r="L9" s="137">
        <f>IF(('Clinical inputs'!C$5+(I8/12))&gt;100,1,VLOOKUP(('Clinical inputs'!C$5+(I8/12)),'Life tables'!$E$8:$F$172,2,FALSE))</f>
        <v>1.9499010570661612E-3</v>
      </c>
      <c r="M9" s="137">
        <f t="shared" si="0"/>
        <v>1</v>
      </c>
    </row>
    <row r="10" spans="2:13" x14ac:dyDescent="0.35">
      <c r="B10" s="83">
        <v>18</v>
      </c>
      <c r="C10" s="137">
        <f>(1-(('Clinical inputs'!E57-'Clinical inputs'!E58)/'Clinical inputs'!E57))</f>
        <v>0.85011750968662425</v>
      </c>
      <c r="D10" s="137">
        <f>((('Clinical inputs'!E57-'Clinical inputs'!E58)/'Clinical inputs'!E57)-(('Clinical inputs'!D57-'Clinical inputs'!D58)/'Clinical inputs'!C57)-IF(('Clinical inputs'!C$5+(B9/12))&gt;100,1,VLOOKUP(('Clinical inputs'!C$5+(B9/12)),'Life tables'!$E$8:$F$172,2,FALSE)))</f>
        <v>8.8086709747445313E-2</v>
      </c>
      <c r="E10" s="137">
        <f>(('Clinical inputs'!D57-'Clinical inputs'!D58)/'Clinical inputs'!C57)</f>
        <v>5.9631438377375827E-2</v>
      </c>
      <c r="F10" s="137">
        <f>IF(('Clinical inputs'!C$5+(B9/12))&gt;100,1,VLOOKUP(('Clinical inputs'!C$5+(B9/12)),'Life tables'!$E$8:$F$172,2,FALSE))</f>
        <v>2.1643421885545466E-3</v>
      </c>
      <c r="G10" s="137">
        <f t="shared" si="1"/>
        <v>1</v>
      </c>
      <c r="I10" s="83">
        <v>18</v>
      </c>
      <c r="J10" s="137">
        <f>(1-(('Clinical inputs'!D57-'Clinical inputs'!D58)/'Clinical inputs'!C57)-IF(('Clinical inputs'!C$5+(I9/12))&gt;100,1,VLOOKUP(('Clinical inputs'!C$5+(I9/12)),'Life tables'!$E$8:$F$172,2,FALSE)))</f>
        <v>0.93820421943406962</v>
      </c>
      <c r="K10" s="137">
        <f>(('Clinical inputs'!D57-'Clinical inputs'!D58)/'Clinical inputs'!C57)</f>
        <v>5.9631438377375827E-2</v>
      </c>
      <c r="L10" s="137">
        <f>IF(('Clinical inputs'!C$5+(I9/12))&gt;100,1,VLOOKUP(('Clinical inputs'!C$5+(I9/12)),'Life tables'!$E$8:$F$172,2,FALSE))</f>
        <v>2.1643421885545466E-3</v>
      </c>
      <c r="M10" s="137">
        <f t="shared" si="0"/>
        <v>1</v>
      </c>
    </row>
    <row r="11" spans="2:13" x14ac:dyDescent="0.35">
      <c r="B11" s="83">
        <v>24</v>
      </c>
      <c r="C11" s="137">
        <f>(1-(('Clinical inputs'!E58-'Clinical inputs'!E59)/'Clinical inputs'!E58))</f>
        <v>0.83586809907047177</v>
      </c>
      <c r="D11" s="137">
        <f>((('Clinical inputs'!E58-'Clinical inputs'!E59)/'Clinical inputs'!E58)-(('Clinical inputs'!D58-'Clinical inputs'!D59)/'Clinical inputs'!C58)-IF(('Clinical inputs'!C$5+(B10/12))&gt;100,1,VLOOKUP(('Clinical inputs'!C$5+(B10/12)),'Life tables'!$E$8:$F$172,2,FALSE)))</f>
        <v>8.6489832079850643E-2</v>
      </c>
      <c r="E11" s="137">
        <f>(('Clinical inputs'!D58-'Clinical inputs'!D59)/'Clinical inputs'!C58)</f>
        <v>7.5477726661123012E-2</v>
      </c>
      <c r="F11" s="137">
        <f>IF(('Clinical inputs'!C$5+(B10/12))&gt;100,1,VLOOKUP(('Clinical inputs'!C$5+(B10/12)),'Life tables'!$E$8:$F$172,2,FALSE))</f>
        <v>2.1643421885545466E-3</v>
      </c>
      <c r="G11" s="137">
        <f t="shared" si="1"/>
        <v>0.99999999999999989</v>
      </c>
      <c r="I11" s="83">
        <v>24</v>
      </c>
      <c r="J11" s="137">
        <f>(1-(('Clinical inputs'!D58-'Clinical inputs'!D59)/'Clinical inputs'!C58)-IF(('Clinical inputs'!C$5+(I10/12))&gt;100,1,VLOOKUP(('Clinical inputs'!C$5+(I10/12)),'Life tables'!$E$8:$F$172,2,FALSE)))</f>
        <v>0.92235793115032239</v>
      </c>
      <c r="K11" s="137">
        <f>(('Clinical inputs'!D58-'Clinical inputs'!D59)/'Clinical inputs'!C58)</f>
        <v>7.5477726661123012E-2</v>
      </c>
      <c r="L11" s="137">
        <f>IF(('Clinical inputs'!C$5+(I10/12))&gt;100,1,VLOOKUP(('Clinical inputs'!C$5+(I10/12)),'Life tables'!$E$8:$F$172,2,FALSE))</f>
        <v>2.1643421885545466E-3</v>
      </c>
      <c r="M11" s="137">
        <f t="shared" si="0"/>
        <v>0.99999999999999989</v>
      </c>
    </row>
    <row r="12" spans="2:13" x14ac:dyDescent="0.35">
      <c r="B12" s="83">
        <v>30</v>
      </c>
      <c r="C12" s="137">
        <f>(1-(('Clinical inputs'!E59-'Clinical inputs'!E60)/'Clinical inputs'!E59))</f>
        <v>0.82447909284267373</v>
      </c>
      <c r="D12" s="137">
        <f>((('Clinical inputs'!E59-'Clinical inputs'!E60)/'Clinical inputs'!E59)-(('Clinical inputs'!D59-'Clinical inputs'!D60)/'Clinical inputs'!C59)-IF(('Clinical inputs'!C$5+(B11/12))&gt;100,1,VLOOKUP(('Clinical inputs'!C$5+(B11/12)),'Life tables'!$E$8:$F$172,2,FALSE)))</f>
        <v>8.3595854401615502E-2</v>
      </c>
      <c r="E12" s="137">
        <f>(('Clinical inputs'!D59-'Clinical inputs'!D60)/'Clinical inputs'!C59)</f>
        <v>8.9557249509604545E-2</v>
      </c>
      <c r="F12" s="137">
        <f>IF(('Clinical inputs'!C$5+(B11/12))&gt;100,1,VLOOKUP(('Clinical inputs'!C$5+(B11/12)),'Life tables'!$E$8:$F$172,2,FALSE))</f>
        <v>2.3678032461061926E-3</v>
      </c>
      <c r="G12" s="137">
        <f t="shared" si="1"/>
        <v>1</v>
      </c>
      <c r="I12" s="83">
        <v>30</v>
      </c>
      <c r="J12" s="137">
        <f>(1-(('Clinical inputs'!D59-'Clinical inputs'!D60)/'Clinical inputs'!C59)-IF(('Clinical inputs'!C$5+(I11/12))&gt;100,1,VLOOKUP(('Clinical inputs'!C$5+(I11/12)),'Life tables'!$E$8:$F$172,2,FALSE)))</f>
        <v>0.90807494724428928</v>
      </c>
      <c r="K12" s="137">
        <f>(('Clinical inputs'!D59-'Clinical inputs'!D60)/'Clinical inputs'!C59)</f>
        <v>8.9557249509604545E-2</v>
      </c>
      <c r="L12" s="137">
        <f>IF(('Clinical inputs'!C$5+(I11/12))&gt;100,1,VLOOKUP(('Clinical inputs'!C$5+(I11/12)),'Life tables'!$E$8:$F$172,2,FALSE))</f>
        <v>2.3678032461061926E-3</v>
      </c>
      <c r="M12" s="137">
        <f t="shared" si="0"/>
        <v>1</v>
      </c>
    </row>
    <row r="13" spans="2:13" x14ac:dyDescent="0.35">
      <c r="B13" s="83">
        <v>36</v>
      </c>
      <c r="C13" s="137">
        <f>(1-(('Clinical inputs'!E60-'Clinical inputs'!E61)/'Clinical inputs'!E60))</f>
        <v>0.81489901720796964</v>
      </c>
      <c r="D13" s="137">
        <f>((('Clinical inputs'!E60-'Clinical inputs'!E61)/'Clinical inputs'!E60)-(('Clinical inputs'!D60-'Clinical inputs'!D61)/'Clinical inputs'!C60)-IF(('Clinical inputs'!C$5+(B12/12))&gt;100,1,VLOOKUP(('Clinical inputs'!C$5+(B12/12)),'Life tables'!$E$8:$F$172,2,FALSE)))</f>
        <v>8.0023701504663619E-2</v>
      </c>
      <c r="E13" s="137">
        <f>(('Clinical inputs'!D60-'Clinical inputs'!D61)/'Clinical inputs'!C60)</f>
        <v>0.10270947804126052</v>
      </c>
      <c r="F13" s="137">
        <f>IF(('Clinical inputs'!C$5+(B12/12))&gt;100,1,VLOOKUP(('Clinical inputs'!C$5+(B12/12)),'Life tables'!$E$8:$F$172,2,FALSE))</f>
        <v>2.3678032461061926E-3</v>
      </c>
      <c r="G13" s="137">
        <f t="shared" si="1"/>
        <v>1</v>
      </c>
      <c r="I13" s="83">
        <v>36</v>
      </c>
      <c r="J13" s="137">
        <f>(1-(('Clinical inputs'!D60-'Clinical inputs'!D61)/'Clinical inputs'!C60)-IF(('Clinical inputs'!C$5+(I12/12))&gt;100,1,VLOOKUP(('Clinical inputs'!C$5+(I12/12)),'Life tables'!$E$8:$F$172,2,FALSE)))</f>
        <v>0.89492271871263329</v>
      </c>
      <c r="K13" s="137">
        <f>(('Clinical inputs'!D60-'Clinical inputs'!D61)/'Clinical inputs'!C60)</f>
        <v>0.10270947804126052</v>
      </c>
      <c r="L13" s="137">
        <f>IF(('Clinical inputs'!C$5+(I12/12))&gt;100,1,VLOOKUP(('Clinical inputs'!C$5+(I12/12)),'Life tables'!$E$8:$F$172,2,FALSE))</f>
        <v>2.3678032461061926E-3</v>
      </c>
      <c r="M13" s="137">
        <f t="shared" si="0"/>
        <v>1</v>
      </c>
    </row>
    <row r="14" spans="2:13" x14ac:dyDescent="0.35">
      <c r="B14" s="83">
        <v>42</v>
      </c>
      <c r="C14" s="137">
        <f>(1-(('Clinical inputs'!E61-'Clinical inputs'!E62)/'Clinical inputs'!E61))</f>
        <v>0.80658100982920211</v>
      </c>
      <c r="D14" s="137">
        <f>((('Clinical inputs'!E61-'Clinical inputs'!E62)/'Clinical inputs'!E61)-(('Clinical inputs'!D61-'Clinical inputs'!D62)/'Clinical inputs'!C61)-IF(('Clinical inputs'!C$5+(B13/12))&gt;100,1,VLOOKUP(('Clinical inputs'!C$5+(B13/12)),'Life tables'!$E$8:$F$172,2,FALSE)))</f>
        <v>7.6066945380404621E-2</v>
      </c>
      <c r="E14" s="137">
        <f>(('Clinical inputs'!D61-'Clinical inputs'!D62)/'Clinical inputs'!C61)</f>
        <v>0.11479678010157837</v>
      </c>
      <c r="F14" s="137">
        <f>IF(('Clinical inputs'!C$5+(B13/12))&gt;100,1,VLOOKUP(('Clinical inputs'!C$5+(B13/12)),'Life tables'!$E$8:$F$172,2,FALSE))</f>
        <v>2.5552646888149511E-3</v>
      </c>
      <c r="G14" s="137">
        <f t="shared" si="1"/>
        <v>1</v>
      </c>
      <c r="I14" s="83">
        <v>42</v>
      </c>
      <c r="J14" s="137">
        <f>(1-(('Clinical inputs'!D61-'Clinical inputs'!D62)/'Clinical inputs'!C61)-IF(('Clinical inputs'!C$5+(I13/12))&gt;100,1,VLOOKUP(('Clinical inputs'!C$5+(I13/12)),'Life tables'!$E$8:$F$172,2,FALSE)))</f>
        <v>0.8826479552096067</v>
      </c>
      <c r="K14" s="137">
        <f>(('Clinical inputs'!D61-'Clinical inputs'!D62)/'Clinical inputs'!C61)</f>
        <v>0.11479678010157837</v>
      </c>
      <c r="L14" s="137">
        <f>IF(('Clinical inputs'!C$5+(I13/12))&gt;100,1,VLOOKUP(('Clinical inputs'!C$5+(I13/12)),'Life tables'!$E$8:$F$172,2,FALSE))</f>
        <v>2.5552646888149511E-3</v>
      </c>
      <c r="M14" s="137">
        <f t="shared" si="0"/>
        <v>1</v>
      </c>
    </row>
    <row r="15" spans="2:13" x14ac:dyDescent="0.35">
      <c r="B15" s="83">
        <v>48</v>
      </c>
      <c r="C15" s="137">
        <f>(1-(('Clinical inputs'!E62-'Clinical inputs'!E63)/'Clinical inputs'!E62))</f>
        <v>0.799200463293392</v>
      </c>
      <c r="D15" s="137">
        <f>((('Clinical inputs'!E62-'Clinical inputs'!E63)/'Clinical inputs'!E62)-(('Clinical inputs'!D62-'Clinical inputs'!D63)/'Clinical inputs'!C62)-IF(('Clinical inputs'!C$5+(B14/12))&gt;100,1,VLOOKUP(('Clinical inputs'!C$5+(B14/12)),'Life tables'!$E$8:$F$172,2,FALSE)))</f>
        <v>7.1884911815238484E-2</v>
      </c>
      <c r="E15" s="137">
        <f>(('Clinical inputs'!D62-'Clinical inputs'!D63)/'Clinical inputs'!C62)</f>
        <v>0.12635936020255453</v>
      </c>
      <c r="F15" s="137">
        <f>IF(('Clinical inputs'!C$5+(B14/12))&gt;100,1,VLOOKUP(('Clinical inputs'!C$5+(B14/12)),'Life tables'!$E$8:$F$172,2,FALSE))</f>
        <v>2.5552646888149511E-3</v>
      </c>
      <c r="G15" s="137">
        <f t="shared" si="1"/>
        <v>1</v>
      </c>
      <c r="I15" s="83">
        <v>48</v>
      </c>
      <c r="J15" s="137">
        <f>(1-(('Clinical inputs'!D62-'Clinical inputs'!D63)/'Clinical inputs'!C62)-IF(('Clinical inputs'!C$5+(I14/12))&gt;100,1,VLOOKUP(('Clinical inputs'!C$5+(I14/12)),'Life tables'!$E$8:$F$172,2,FALSE)))</f>
        <v>0.87108537510863049</v>
      </c>
      <c r="K15" s="137">
        <f>(('Clinical inputs'!D62-'Clinical inputs'!D63)/'Clinical inputs'!C62)</f>
        <v>0.12635936020255453</v>
      </c>
      <c r="L15" s="137">
        <f>IF(('Clinical inputs'!C$5+(I14/12))&gt;100,1,VLOOKUP(('Clinical inputs'!C$5+(I14/12)),'Life tables'!$E$8:$F$172,2,FALSE))</f>
        <v>2.5552646888149511E-3</v>
      </c>
      <c r="M15" s="137">
        <f t="shared" si="0"/>
        <v>1</v>
      </c>
    </row>
    <row r="16" spans="2:13" x14ac:dyDescent="0.35">
      <c r="B16" s="83">
        <v>54</v>
      </c>
      <c r="C16" s="137">
        <f>(1-(('Clinical inputs'!E63-'Clinical inputs'!E64)/'Clinical inputs'!E63))</f>
        <v>0.79254737212526938</v>
      </c>
      <c r="D16" s="137">
        <f>((('Clinical inputs'!E63-'Clinical inputs'!E64)/'Clinical inputs'!E63)-(('Clinical inputs'!D63-'Clinical inputs'!D64)/'Clinical inputs'!C63)-IF(('Clinical inputs'!C$5+(B15/12))&gt;100,1,VLOOKUP(('Clinical inputs'!C$5+(B15/12)),'Life tables'!$E$8:$F$172,2,FALSE)))</f>
        <v>6.7571823863743163E-2</v>
      </c>
      <c r="E16" s="137">
        <f>(('Clinical inputs'!D63-'Clinical inputs'!D64)/'Clinical inputs'!C63)</f>
        <v>0.13707687299642024</v>
      </c>
      <c r="F16" s="137">
        <f>IF(('Clinical inputs'!C$5+(B15/12))&gt;100,1,VLOOKUP(('Clinical inputs'!C$5+(B15/12)),'Life tables'!$E$8:$F$172,2,FALSE))</f>
        <v>2.803931014567218E-3</v>
      </c>
      <c r="G16" s="137">
        <f t="shared" si="1"/>
        <v>1</v>
      </c>
      <c r="I16" s="83">
        <v>54</v>
      </c>
      <c r="J16" s="137">
        <f>(1-(('Clinical inputs'!D63-'Clinical inputs'!D64)/'Clinical inputs'!C63)-IF(('Clinical inputs'!C$5+(I15/12))&gt;100,1,VLOOKUP(('Clinical inputs'!C$5+(I15/12)),'Life tables'!$E$8:$F$172,2,FALSE)))</f>
        <v>0.86011919598901254</v>
      </c>
      <c r="K16" s="137">
        <f>(('Clinical inputs'!D63-'Clinical inputs'!D64)/'Clinical inputs'!C63)</f>
        <v>0.13707687299642024</v>
      </c>
      <c r="L16" s="137">
        <f>IF(('Clinical inputs'!C$5+(I15/12))&gt;100,1,VLOOKUP(('Clinical inputs'!C$5+(I15/12)),'Life tables'!$E$8:$F$172,2,FALSE))</f>
        <v>2.803931014567218E-3</v>
      </c>
      <c r="M16" s="137">
        <f t="shared" si="0"/>
        <v>1</v>
      </c>
    </row>
    <row r="17" spans="2:13" x14ac:dyDescent="0.35">
      <c r="B17" s="83">
        <v>60</v>
      </c>
      <c r="C17" s="137">
        <f>(1-(('Clinical inputs'!E64-'Clinical inputs'!E65)/'Clinical inputs'!E64))</f>
        <v>0.78647732161432693</v>
      </c>
      <c r="D17" s="137">
        <f>((('Clinical inputs'!E64-'Clinical inputs'!E65)/'Clinical inputs'!E64)-(('Clinical inputs'!D64-'Clinical inputs'!D65)/'Clinical inputs'!C64)-IF(('Clinical inputs'!C$5+(B16/12))&gt;100,1,VLOOKUP(('Clinical inputs'!C$5+(B16/12)),'Life tables'!$E$8:$F$172,2,FALSE)))</f>
        <v>6.3186793875794289E-2</v>
      </c>
      <c r="E17" s="137">
        <f>(('Clinical inputs'!D64-'Clinical inputs'!D65)/'Clinical inputs'!C64)</f>
        <v>0.14753195349531156</v>
      </c>
      <c r="F17" s="137">
        <f>IF(('Clinical inputs'!C$5+(B16/12))&gt;100,1,VLOOKUP(('Clinical inputs'!C$5+(B16/12)),'Life tables'!$E$8:$F$172,2,FALSE))</f>
        <v>2.803931014567218E-3</v>
      </c>
      <c r="G17" s="137">
        <f t="shared" si="1"/>
        <v>1</v>
      </c>
      <c r="I17" s="83">
        <v>60</v>
      </c>
      <c r="J17" s="137">
        <f>(1-(('Clinical inputs'!D64-'Clinical inputs'!D65)/'Clinical inputs'!C64)-IF(('Clinical inputs'!C$5+(I16/12))&gt;100,1,VLOOKUP(('Clinical inputs'!C$5+(I16/12)),'Life tables'!$E$8:$F$172,2,FALSE)))</f>
        <v>0.84966411549012122</v>
      </c>
      <c r="K17" s="137">
        <f>(('Clinical inputs'!D64-'Clinical inputs'!D65)/'Clinical inputs'!C64)</f>
        <v>0.14753195349531156</v>
      </c>
      <c r="L17" s="137">
        <f>IF(('Clinical inputs'!C$5+(I16/12))&gt;100,1,VLOOKUP(('Clinical inputs'!C$5+(I16/12)),'Life tables'!$E$8:$F$172,2,FALSE))</f>
        <v>2.803931014567218E-3</v>
      </c>
      <c r="M17" s="137">
        <f t="shared" si="0"/>
        <v>1</v>
      </c>
    </row>
    <row r="18" spans="2:13" x14ac:dyDescent="0.35">
      <c r="B18" s="83">
        <v>66</v>
      </c>
      <c r="C18" s="137">
        <f>(1-(('Clinical inputs'!E65-'Clinical inputs'!E66)/'Clinical inputs'!E65))</f>
        <v>0.78088635697114717</v>
      </c>
      <c r="D18" s="137">
        <f>((('Clinical inputs'!E65-'Clinical inputs'!E66)/'Clinical inputs'!E65)-(('Clinical inputs'!D65-'Clinical inputs'!D66)/'Clinical inputs'!C65)-IF(('Clinical inputs'!C$5+(B17/12))&gt;100,1,VLOOKUP(('Clinical inputs'!C$5+(B17/12)),'Life tables'!$E$8:$F$172,2,FALSE)))</f>
        <v>5.8768508976312528E-2</v>
      </c>
      <c r="E18" s="137">
        <f>(('Clinical inputs'!D65-'Clinical inputs'!D66)/'Clinical inputs'!C65)</f>
        <v>0.15718865236421592</v>
      </c>
      <c r="F18" s="137">
        <f>IF(('Clinical inputs'!C$5+(B17/12))&gt;100,1,VLOOKUP(('Clinical inputs'!C$5+(B17/12)),'Life tables'!$E$8:$F$172,2,FALSE))</f>
        <v>3.1564816883243862E-3</v>
      </c>
      <c r="G18" s="137">
        <f t="shared" si="1"/>
        <v>0.99999999999999989</v>
      </c>
      <c r="I18" s="83">
        <v>66</v>
      </c>
      <c r="J18" s="137">
        <f>(1-(('Clinical inputs'!D65-'Clinical inputs'!D66)/'Clinical inputs'!C65)-IF(('Clinical inputs'!C$5+(I17/12))&gt;100,1,VLOOKUP(('Clinical inputs'!C$5+(I17/12)),'Life tables'!$E$8:$F$172,2,FALSE)))</f>
        <v>0.83965486594745975</v>
      </c>
      <c r="K18" s="137">
        <f>(('Clinical inputs'!D65-'Clinical inputs'!D66)/'Clinical inputs'!C65)</f>
        <v>0.15718865236421592</v>
      </c>
      <c r="L18" s="137">
        <f>IF(('Clinical inputs'!C$5+(I17/12))&gt;100,1,VLOOKUP(('Clinical inputs'!C$5+(I17/12)),'Life tables'!$E$8:$F$172,2,FALSE))</f>
        <v>3.1564816883243862E-3</v>
      </c>
      <c r="M18" s="137">
        <f t="shared" si="0"/>
        <v>1</v>
      </c>
    </row>
    <row r="19" spans="2:13" x14ac:dyDescent="0.35">
      <c r="B19" s="83">
        <v>72</v>
      </c>
      <c r="C19" s="137">
        <f>(1-(('Clinical inputs'!E66-'Clinical inputs'!E67)/'Clinical inputs'!E66))</f>
        <v>0.77569693654432781</v>
      </c>
      <c r="D19" s="137">
        <f>((('Clinical inputs'!E66-'Clinical inputs'!E67)/'Clinical inputs'!E66)-(('Clinical inputs'!D66-'Clinical inputs'!D67)/'Clinical inputs'!C66)-IF(('Clinical inputs'!C$5+(B18/12))&gt;100,1,VLOOKUP(('Clinical inputs'!C$5+(B18/12)),'Life tables'!$E$8:$F$172,2,FALSE)))</f>
        <v>5.4343080124180376E-2</v>
      </c>
      <c r="E19" s="137">
        <f>(('Clinical inputs'!D66-'Clinical inputs'!D67)/'Clinical inputs'!C66)</f>
        <v>0.16680350164316746</v>
      </c>
      <c r="F19" s="137">
        <f>IF(('Clinical inputs'!C$5+(B18/12))&gt;100,1,VLOOKUP(('Clinical inputs'!C$5+(B18/12)),'Life tables'!$E$8:$F$172,2,FALSE))</f>
        <v>3.1564816883243862E-3</v>
      </c>
      <c r="G19" s="137">
        <f t="shared" si="1"/>
        <v>1</v>
      </c>
      <c r="I19" s="83">
        <v>72</v>
      </c>
      <c r="J19" s="137">
        <f>(1-(('Clinical inputs'!D66-'Clinical inputs'!D67)/'Clinical inputs'!C66)-IF(('Clinical inputs'!C$5+(I18/12))&gt;100,1,VLOOKUP(('Clinical inputs'!C$5+(I18/12)),'Life tables'!$E$8:$F$172,2,FALSE)))</f>
        <v>0.83004001666850813</v>
      </c>
      <c r="K19" s="137">
        <f>(('Clinical inputs'!D66-'Clinical inputs'!D67)/'Clinical inputs'!C66)</f>
        <v>0.16680350164316746</v>
      </c>
      <c r="L19" s="137">
        <f>IF(('Clinical inputs'!C$5+(I18/12))&gt;100,1,VLOOKUP(('Clinical inputs'!C$5+(I18/12)),'Life tables'!$E$8:$F$172,2,FALSE))</f>
        <v>3.1564816883243862E-3</v>
      </c>
      <c r="M19" s="137">
        <f t="shared" si="0"/>
        <v>1</v>
      </c>
    </row>
    <row r="20" spans="2:13" x14ac:dyDescent="0.35">
      <c r="B20" s="83">
        <v>78</v>
      </c>
      <c r="C20" s="137">
        <f>(1-(('Clinical inputs'!E67-'Clinical inputs'!E68)/'Clinical inputs'!E67))</f>
        <v>0.77084954638651781</v>
      </c>
      <c r="D20" s="137">
        <f>((('Clinical inputs'!E67-'Clinical inputs'!E68)/'Clinical inputs'!E67)-(('Clinical inputs'!D67-'Clinical inputs'!D68)/'Clinical inputs'!C67)-IF(('Clinical inputs'!C$5+(B19/12))&gt;100,1,VLOOKUP(('Clinical inputs'!C$5+(B19/12)),'Life tables'!$E$8:$F$172,2,FALSE)))</f>
        <v>4.9928526163909387E-2</v>
      </c>
      <c r="E20" s="137">
        <f>(('Clinical inputs'!D67-'Clinical inputs'!D68)/'Clinical inputs'!C67)</f>
        <v>0.1758000729053118</v>
      </c>
      <c r="F20" s="137">
        <f>IF(('Clinical inputs'!C$5+(B19/12))&gt;100,1,VLOOKUP(('Clinical inputs'!C$5+(B19/12)),'Life tables'!$E$8:$F$172,2,FALSE))</f>
        <v>3.4218545442610271E-3</v>
      </c>
      <c r="G20" s="137">
        <f t="shared" si="1"/>
        <v>1</v>
      </c>
      <c r="I20" s="83">
        <v>78</v>
      </c>
      <c r="J20" s="137">
        <f>(1-(('Clinical inputs'!D67-'Clinical inputs'!D68)/'Clinical inputs'!C67)-IF(('Clinical inputs'!C$5+(I19/12))&gt;100,1,VLOOKUP(('Clinical inputs'!C$5+(I19/12)),'Life tables'!$E$8:$F$172,2,FALSE)))</f>
        <v>0.82077807255042723</v>
      </c>
      <c r="K20" s="137">
        <f>(('Clinical inputs'!D67-'Clinical inputs'!D68)/'Clinical inputs'!C67)</f>
        <v>0.1758000729053118</v>
      </c>
      <c r="L20" s="137">
        <f>IF(('Clinical inputs'!C$5+(I19/12))&gt;100,1,VLOOKUP(('Clinical inputs'!C$5+(I19/12)),'Life tables'!$E$8:$F$172,2,FALSE))</f>
        <v>3.4218545442610271E-3</v>
      </c>
      <c r="M20" s="137">
        <f t="shared" si="0"/>
        <v>1</v>
      </c>
    </row>
    <row r="21" spans="2:13" x14ac:dyDescent="0.35">
      <c r="B21" s="83">
        <v>84</v>
      </c>
      <c r="C21" s="137">
        <f>(1-(('Clinical inputs'!E68-'Clinical inputs'!E69)/'Clinical inputs'!E68))</f>
        <v>0.76629742707516302</v>
      </c>
      <c r="D21" s="137">
        <f>((('Clinical inputs'!E68-'Clinical inputs'!E69)/'Clinical inputs'!E68)-(('Clinical inputs'!D68-'Clinical inputs'!D69)/'Clinical inputs'!C68)-IF(('Clinical inputs'!C$5+(B20/12))&gt;100,1,VLOOKUP(('Clinical inputs'!C$5+(B20/12)),'Life tables'!$E$8:$F$172,2,FALSE)))</f>
        <v>4.5537473415519669E-2</v>
      </c>
      <c r="E21" s="137">
        <f>(('Clinical inputs'!D68-'Clinical inputs'!D69)/'Clinical inputs'!C68)</f>
        <v>0.18474324496505629</v>
      </c>
      <c r="F21" s="137">
        <f>IF(('Clinical inputs'!C$5+(B20/12))&gt;100,1,VLOOKUP(('Clinical inputs'!C$5+(B20/12)),'Life tables'!$E$8:$F$172,2,FALSE))</f>
        <v>3.4218545442610271E-3</v>
      </c>
      <c r="G21" s="137">
        <f t="shared" si="1"/>
        <v>1</v>
      </c>
      <c r="I21" s="83">
        <v>84</v>
      </c>
      <c r="J21" s="137">
        <f>(1-(('Clinical inputs'!D68-'Clinical inputs'!D69)/'Clinical inputs'!C68)-IF(('Clinical inputs'!C$5+(I20/12))&gt;100,1,VLOOKUP(('Clinical inputs'!C$5+(I20/12)),'Life tables'!$E$8:$F$172,2,FALSE)))</f>
        <v>0.81183490049068263</v>
      </c>
      <c r="K21" s="137">
        <f>(('Clinical inputs'!D68-'Clinical inputs'!D69)/'Clinical inputs'!C68)</f>
        <v>0.18474324496505629</v>
      </c>
      <c r="L21" s="137">
        <f>IF(('Clinical inputs'!C$5+(I20/12))&gt;100,1,VLOOKUP(('Clinical inputs'!C$5+(I20/12)),'Life tables'!$E$8:$F$172,2,FALSE))</f>
        <v>3.4218545442610271E-3</v>
      </c>
      <c r="M21" s="137">
        <f t="shared" si="0"/>
        <v>1</v>
      </c>
    </row>
    <row r="22" spans="2:13" x14ac:dyDescent="0.35">
      <c r="B22" s="83">
        <v>90</v>
      </c>
      <c r="C22" s="137">
        <f>(1-(('Clinical inputs'!E69-'Clinical inputs'!E70)/'Clinical inputs'!E69))</f>
        <v>0.76200311451720215</v>
      </c>
      <c r="D22" s="137">
        <f>((('Clinical inputs'!E69-'Clinical inputs'!E70)/'Clinical inputs'!E69)-(('Clinical inputs'!D69-'Clinical inputs'!D70)/'Clinical inputs'!C69)-IF(('Clinical inputs'!C$5+(B21/12))&gt;100,1,VLOOKUP(('Clinical inputs'!C$5+(B21/12)),'Life tables'!$E$8:$F$172,2,FALSE)))</f>
        <v>4.117885129915691E-2</v>
      </c>
      <c r="E22" s="137">
        <f>(('Clinical inputs'!D69-'Clinical inputs'!D70)/'Clinical inputs'!C69)</f>
        <v>0.19313826382870844</v>
      </c>
      <c r="F22" s="137">
        <f>IF(('Clinical inputs'!C$5+(B21/12))&gt;100,1,VLOOKUP(('Clinical inputs'!C$5+(B21/12)),'Life tables'!$E$8:$F$172,2,FALSE))</f>
        <v>3.6797703549324989E-3</v>
      </c>
      <c r="G22" s="137">
        <f t="shared" si="1"/>
        <v>1</v>
      </c>
      <c r="I22" s="83">
        <v>90</v>
      </c>
      <c r="J22" s="137">
        <f>(1-(('Clinical inputs'!D69-'Clinical inputs'!D70)/'Clinical inputs'!C69)-IF(('Clinical inputs'!C$5+(I21/12))&gt;100,1,VLOOKUP(('Clinical inputs'!C$5+(I21/12)),'Life tables'!$E$8:$F$172,2,FALSE)))</f>
        <v>0.80318196581635903</v>
      </c>
      <c r="K22" s="137">
        <f>(('Clinical inputs'!D69-'Clinical inputs'!D70)/'Clinical inputs'!C69)</f>
        <v>0.19313826382870844</v>
      </c>
      <c r="L22" s="137">
        <f>IF(('Clinical inputs'!C$5+(I21/12))&gt;100,1,VLOOKUP(('Clinical inputs'!C$5+(I21/12)),'Life tables'!$E$8:$F$172,2,FALSE))</f>
        <v>3.6797703549324989E-3</v>
      </c>
      <c r="M22" s="137">
        <f t="shared" si="0"/>
        <v>1</v>
      </c>
    </row>
    <row r="23" spans="2:13" x14ac:dyDescent="0.35">
      <c r="B23" s="83">
        <v>96</v>
      </c>
      <c r="C23" s="137">
        <f>(1-(('Clinical inputs'!E70-'Clinical inputs'!E71)/'Clinical inputs'!E70))</f>
        <v>0.75793608975535376</v>
      </c>
      <c r="D23" s="137">
        <f>((('Clinical inputs'!E70-'Clinical inputs'!E71)/'Clinical inputs'!E70)-(('Clinical inputs'!D70-'Clinical inputs'!D71)/'Clinical inputs'!C70)-IF(('Clinical inputs'!C$5+(B22/12))&gt;100,1,VLOOKUP(('Clinical inputs'!C$5+(B22/12)),'Life tables'!$E$8:$F$172,2,FALSE)))</f>
        <v>3.6858995233095715E-2</v>
      </c>
      <c r="E23" s="137">
        <f>(('Clinical inputs'!D70-'Clinical inputs'!D71)/'Clinical inputs'!C70)</f>
        <v>0.20152514465661797</v>
      </c>
      <c r="F23" s="137">
        <f>IF(('Clinical inputs'!C$5+(B22/12))&gt;100,1,VLOOKUP(('Clinical inputs'!C$5+(B22/12)),'Life tables'!$E$8:$F$172,2,FALSE))</f>
        <v>3.6797703549324989E-3</v>
      </c>
      <c r="G23" s="137">
        <f t="shared" si="1"/>
        <v>1</v>
      </c>
      <c r="I23" s="83">
        <v>96</v>
      </c>
      <c r="J23" s="137">
        <f>(1-(('Clinical inputs'!D70-'Clinical inputs'!D71)/'Clinical inputs'!C70)-IF(('Clinical inputs'!C$5+(I22/12))&gt;100,1,VLOOKUP(('Clinical inputs'!C$5+(I22/12)),'Life tables'!$E$8:$F$172,2,FALSE)))</f>
        <v>0.79479508498844953</v>
      </c>
      <c r="K23" s="137">
        <f>(('Clinical inputs'!D70-'Clinical inputs'!D71)/'Clinical inputs'!C70)</f>
        <v>0.20152514465661797</v>
      </c>
      <c r="L23" s="137">
        <f>IF(('Clinical inputs'!C$5+(I22/12))&gt;100,1,VLOOKUP(('Clinical inputs'!C$5+(I22/12)),'Life tables'!$E$8:$F$172,2,FALSE))</f>
        <v>3.6797703549324989E-3</v>
      </c>
      <c r="M23" s="137">
        <f t="shared" si="0"/>
        <v>1</v>
      </c>
    </row>
    <row r="24" spans="2:13" x14ac:dyDescent="0.35">
      <c r="B24" s="83">
        <v>102</v>
      </c>
      <c r="C24" s="137">
        <f>(1-(('Clinical inputs'!E71-'Clinical inputs'!E72)/'Clinical inputs'!E71))</f>
        <v>0.75407113429954287</v>
      </c>
      <c r="D24" s="137">
        <f>((('Clinical inputs'!E71-'Clinical inputs'!E72)/'Clinical inputs'!E71)-(('Clinical inputs'!D71-'Clinical inputs'!D72)/'Clinical inputs'!C71)-IF(('Clinical inputs'!C$5+(B23/12))&gt;100,1,VLOOKUP(('Clinical inputs'!C$5+(B23/12)),'Life tables'!$E$8:$F$172,2,FALSE)))</f>
        <v>3.2582385300838568E-2</v>
      </c>
      <c r="E24" s="137">
        <f>(('Clinical inputs'!D71-'Clinical inputs'!D72)/'Clinical inputs'!C71)</f>
        <v>0.20934095829595711</v>
      </c>
      <c r="F24" s="137">
        <f>IF(('Clinical inputs'!C$5+(B23/12))&gt;100,1,VLOOKUP(('Clinical inputs'!C$5+(B23/12)),'Life tables'!$E$8:$F$172,2,FALSE))</f>
        <v>4.0055221036614519E-3</v>
      </c>
      <c r="G24" s="137">
        <f t="shared" si="1"/>
        <v>1</v>
      </c>
      <c r="I24" s="83">
        <v>102</v>
      </c>
      <c r="J24" s="137">
        <f>(1-(('Clinical inputs'!D71-'Clinical inputs'!D72)/'Clinical inputs'!C71)-IF(('Clinical inputs'!C$5+(I23/12))&gt;100,1,VLOOKUP(('Clinical inputs'!C$5+(I23/12)),'Life tables'!$E$8:$F$172,2,FALSE)))</f>
        <v>0.78665351960038143</v>
      </c>
      <c r="K24" s="137">
        <f>(('Clinical inputs'!D71-'Clinical inputs'!D72)/'Clinical inputs'!C71)</f>
        <v>0.20934095829595711</v>
      </c>
      <c r="L24" s="137">
        <f>IF(('Clinical inputs'!C$5+(I23/12))&gt;100,1,VLOOKUP(('Clinical inputs'!C$5+(I23/12)),'Life tables'!$E$8:$F$172,2,FALSE))</f>
        <v>4.0055221036614519E-3</v>
      </c>
      <c r="M24" s="137">
        <f t="shared" si="0"/>
        <v>1</v>
      </c>
    </row>
    <row r="25" spans="2:13" x14ac:dyDescent="0.35">
      <c r="B25" s="83">
        <v>108</v>
      </c>
      <c r="C25" s="137">
        <f>(1-(('Clinical inputs'!E72-'Clinical inputs'!E73)/'Clinical inputs'!E72))</f>
        <v>0.75038714968592979</v>
      </c>
      <c r="D25" s="137">
        <f>((('Clinical inputs'!E72-'Clinical inputs'!E73)/'Clinical inputs'!E72)-(('Clinical inputs'!D72-'Clinical inputs'!D73)/'Clinical inputs'!C72)-IF(('Clinical inputs'!C$5+(B24/12))&gt;100,1,VLOOKUP(('Clinical inputs'!C$5+(B24/12)),'Life tables'!$E$8:$F$172,2,FALSE)))</f>
        <v>2.8352153403275765E-2</v>
      </c>
      <c r="E25" s="137">
        <f>(('Clinical inputs'!D72-'Clinical inputs'!D73)/'Clinical inputs'!C72)</f>
        <v>0.21725517480713299</v>
      </c>
      <c r="F25" s="137">
        <f>IF(('Clinical inputs'!C$5+(B24/12))&gt;100,1,VLOOKUP(('Clinical inputs'!C$5+(B24/12)),'Life tables'!$E$8:$F$172,2,FALSE))</f>
        <v>4.0055221036614519E-3</v>
      </c>
      <c r="G25" s="137">
        <f t="shared" si="1"/>
        <v>1</v>
      </c>
      <c r="I25" s="83">
        <v>108</v>
      </c>
      <c r="J25" s="137">
        <f>(1-(('Clinical inputs'!D72-'Clinical inputs'!D73)/'Clinical inputs'!C72)-IF(('Clinical inputs'!C$5+(I24/12))&gt;100,1,VLOOKUP(('Clinical inputs'!C$5+(I24/12)),'Life tables'!$E$8:$F$172,2,FALSE)))</f>
        <v>0.77873930308920558</v>
      </c>
      <c r="K25" s="137">
        <f>(('Clinical inputs'!D72-'Clinical inputs'!D73)/'Clinical inputs'!C72)</f>
        <v>0.21725517480713299</v>
      </c>
      <c r="L25" s="137">
        <f>IF(('Clinical inputs'!C$5+(I24/12))&gt;100,1,VLOOKUP(('Clinical inputs'!C$5+(I24/12)),'Life tables'!$E$8:$F$172,2,FALSE))</f>
        <v>4.0055221036614519E-3</v>
      </c>
      <c r="M25" s="137">
        <f t="shared" si="0"/>
        <v>1</v>
      </c>
    </row>
    <row r="26" spans="2:13" x14ac:dyDescent="0.35">
      <c r="B26" s="83">
        <v>114</v>
      </c>
      <c r="C26" s="137">
        <f>(1-(('Clinical inputs'!E73-'Clinical inputs'!E74)/'Clinical inputs'!E73))</f>
        <v>0.74686629146098471</v>
      </c>
      <c r="D26" s="137">
        <f>((('Clinical inputs'!E73-'Clinical inputs'!E74)/'Clinical inputs'!E73)-(('Clinical inputs'!D73-'Clinical inputs'!D74)/'Clinical inputs'!C73)-IF(('Clinical inputs'!C$5+(B25/12))&gt;100,1,VLOOKUP(('Clinical inputs'!C$5+(B25/12)),'Life tables'!$E$8:$F$172,2,FALSE)))</f>
        <v>2.4170438937072963E-2</v>
      </c>
      <c r="E26" s="137">
        <f>(('Clinical inputs'!D73-'Clinical inputs'!D74)/'Clinical inputs'!C73)</f>
        <v>0.2245234134405755</v>
      </c>
      <c r="F26" s="137">
        <f>IF(('Clinical inputs'!C$5+(B25/12))&gt;100,1,VLOOKUP(('Clinical inputs'!C$5+(B25/12)),'Life tables'!$E$8:$F$172,2,FALSE))</f>
        <v>4.4398561613667731E-3</v>
      </c>
      <c r="G26" s="137">
        <f t="shared" si="1"/>
        <v>0.99999999999999989</v>
      </c>
      <c r="I26" s="83">
        <v>114</v>
      </c>
      <c r="J26" s="137">
        <f>(1-(('Clinical inputs'!D73-'Clinical inputs'!D74)/'Clinical inputs'!C73)-IF(('Clinical inputs'!C$5+(I25/12))&gt;100,1,VLOOKUP(('Clinical inputs'!C$5+(I25/12)),'Life tables'!$E$8:$F$172,2,FALSE)))</f>
        <v>0.77103673039805776</v>
      </c>
      <c r="K26" s="137">
        <f>(('Clinical inputs'!D73-'Clinical inputs'!D74)/'Clinical inputs'!C73)</f>
        <v>0.2245234134405755</v>
      </c>
      <c r="L26" s="137">
        <f>IF(('Clinical inputs'!C$5+(I25/12))&gt;100,1,VLOOKUP(('Clinical inputs'!C$5+(I25/12)),'Life tables'!$E$8:$F$172,2,FALSE))</f>
        <v>4.4398561613667731E-3</v>
      </c>
      <c r="M26" s="137">
        <f t="shared" si="0"/>
        <v>1</v>
      </c>
    </row>
    <row r="27" spans="2:13" x14ac:dyDescent="0.35">
      <c r="B27" s="84">
        <v>120</v>
      </c>
      <c r="C27" s="143">
        <f>(1-(('Clinical inputs'!E74-'Clinical inputs'!E75)/'Clinical inputs'!E74))</f>
        <v>0.74349332154824932</v>
      </c>
      <c r="D27" s="138">
        <f>((('Clinical inputs'!E74-'Clinical inputs'!E75)/'Clinical inputs'!E74)-(('Clinical inputs'!D74-'Clinical inputs'!D75)/'Clinical inputs'!C74)-IF(('Clinical inputs'!C$5+(B26/12))&gt;100,1,VLOOKUP(('Clinical inputs'!C$5+(B26/12)),'Life tables'!$E$8:$F$172,2,FALSE)))</f>
        <v>2.0038642858926897E-2</v>
      </c>
      <c r="E27" s="138">
        <f>(('Clinical inputs'!D74-'Clinical inputs'!D75)/'Clinical inputs'!C74)</f>
        <v>0.23202817943145707</v>
      </c>
      <c r="F27" s="138">
        <f>IF(('Clinical inputs'!C$5+(B26/12))&gt;100,1,VLOOKUP(('Clinical inputs'!C$5+(B26/12)),'Life tables'!$E$8:$F$172,2,FALSE))</f>
        <v>4.4398561613667731E-3</v>
      </c>
      <c r="G27" s="138">
        <f t="shared" si="1"/>
        <v>1</v>
      </c>
      <c r="H27" s="38"/>
      <c r="I27" s="84">
        <v>120</v>
      </c>
      <c r="J27" s="138">
        <f>(1-(('Clinical inputs'!D74-'Clinical inputs'!D75)/'Clinical inputs'!C74)-IF(('Clinical inputs'!C$5+(I26/12))&gt;100,1,VLOOKUP(('Clinical inputs'!C$5+(I26/12)),'Life tables'!$E$8:$F$172,2,FALSE)))</f>
        <v>0.76353196440717619</v>
      </c>
      <c r="K27" s="138">
        <f>(('Clinical inputs'!D74-'Clinical inputs'!D75)/'Clinical inputs'!C74)</f>
        <v>0.23202817943145707</v>
      </c>
      <c r="L27" s="138">
        <f>IF(('Clinical inputs'!C$5+(I26/12))&gt;100,1,VLOOKUP(('Clinical inputs'!C$5+(I26/12)),'Life tables'!$E$8:$F$172,2,FALSE))</f>
        <v>4.4398561613667731E-3</v>
      </c>
      <c r="M27" s="138">
        <f t="shared" si="0"/>
        <v>1</v>
      </c>
    </row>
    <row r="29" spans="2:13" x14ac:dyDescent="0.35">
      <c r="B29" s="1" t="s">
        <v>138</v>
      </c>
      <c r="I29" s="1"/>
      <c r="K29" s="24"/>
      <c r="L29" s="24"/>
      <c r="M29" s="24"/>
    </row>
    <row r="30" spans="2:13" x14ac:dyDescent="0.35">
      <c r="K30" s="24"/>
      <c r="L30" s="24"/>
      <c r="M30" s="24"/>
    </row>
    <row r="31" spans="2:13" x14ac:dyDescent="0.35">
      <c r="B31" s="100" t="s">
        <v>46</v>
      </c>
      <c r="C31" s="117" t="s">
        <v>118</v>
      </c>
      <c r="D31"/>
      <c r="E31"/>
      <c r="F31"/>
      <c r="G31"/>
    </row>
    <row r="32" spans="2:13" x14ac:dyDescent="0.35">
      <c r="B32" s="82">
        <v>0</v>
      </c>
      <c r="C32" s="137">
        <v>0</v>
      </c>
      <c r="D32"/>
      <c r="E32"/>
      <c r="F32"/>
      <c r="G32"/>
    </row>
    <row r="33" spans="2:7" x14ac:dyDescent="0.35">
      <c r="B33" s="83">
        <v>6</v>
      </c>
      <c r="C33" s="137">
        <f>((('Clinical inputs'!E55-'Clinical inputs'!E56)/'Clinical inputs'!E55)-IF(('Clinical inputs'!C$5+(B7/12))&gt;100,1,VLOOKUP(('Clinical inputs'!C$5+(B7/12)),'Life tables'!$E$8:$F$172,2,FALSE)))</f>
        <v>8.9827564940857307E-2</v>
      </c>
      <c r="D33"/>
      <c r="E33"/>
      <c r="F33"/>
      <c r="G33"/>
    </row>
    <row r="34" spans="2:7" x14ac:dyDescent="0.35">
      <c r="B34" s="83">
        <v>12</v>
      </c>
      <c r="C34" s="137">
        <f>((('Clinical inputs'!E56-'Clinical inputs'!E57)/'Clinical inputs'!E56)-IF(('Clinical inputs'!C$5+(B8/12))&gt;100,1,VLOOKUP(('Clinical inputs'!C$5+(B8/12)),'Life tables'!$E$8:$F$172,2,FALSE)))</f>
        <v>0.12826020355707604</v>
      </c>
      <c r="D34"/>
      <c r="E34"/>
      <c r="F34"/>
      <c r="G34"/>
    </row>
    <row r="35" spans="2:7" x14ac:dyDescent="0.35">
      <c r="B35" s="83">
        <v>18</v>
      </c>
      <c r="C35" s="137">
        <f>((('Clinical inputs'!E57-'Clinical inputs'!E58)/'Clinical inputs'!E57)-IF(('Clinical inputs'!C$5+(B9/12))&gt;100,1,VLOOKUP(('Clinical inputs'!C$5+(B9/12)),'Life tables'!$E$8:$F$172,2,FALSE)))</f>
        <v>0.14771814812482115</v>
      </c>
      <c r="D35"/>
      <c r="E35"/>
      <c r="F35"/>
      <c r="G35"/>
    </row>
    <row r="36" spans="2:7" x14ac:dyDescent="0.35">
      <c r="B36" s="83">
        <v>24</v>
      </c>
      <c r="C36" s="137">
        <f>((('Clinical inputs'!E58-'Clinical inputs'!E59)/'Clinical inputs'!E58)-IF(('Clinical inputs'!C$5+(B10/12))&gt;100,1,VLOOKUP(('Clinical inputs'!C$5+(B10/12)),'Life tables'!$E$8:$F$172,2,FALSE)))</f>
        <v>0.16196755874097366</v>
      </c>
      <c r="D36"/>
      <c r="E36"/>
      <c r="F36"/>
      <c r="G36"/>
    </row>
    <row r="37" spans="2:7" x14ac:dyDescent="0.35">
      <c r="B37" s="83">
        <v>30</v>
      </c>
      <c r="C37" s="137">
        <f>((('Clinical inputs'!E59-'Clinical inputs'!E60)/'Clinical inputs'!E59)-IF(('Clinical inputs'!C$5+(B11/12))&gt;100,1,VLOOKUP(('Clinical inputs'!C$5+(B11/12)),'Life tables'!$E$8:$F$172,2,FALSE)))</f>
        <v>0.17315310391122005</v>
      </c>
      <c r="D37"/>
      <c r="E37"/>
      <c r="F37"/>
      <c r="G37"/>
    </row>
    <row r="38" spans="2:7" x14ac:dyDescent="0.35">
      <c r="B38" s="83">
        <v>36</v>
      </c>
      <c r="C38" s="137">
        <f>((('Clinical inputs'!E60-'Clinical inputs'!E61)/'Clinical inputs'!E60)-IF(('Clinical inputs'!C$5+(B12/12))&gt;100,1,VLOOKUP(('Clinical inputs'!C$5+(B12/12)),'Life tables'!$E$8:$F$172,2,FALSE)))</f>
        <v>0.18273317954592413</v>
      </c>
      <c r="D38"/>
      <c r="E38"/>
      <c r="F38"/>
      <c r="G38"/>
    </row>
    <row r="39" spans="2:7" x14ac:dyDescent="0.35">
      <c r="B39" s="83">
        <v>42</v>
      </c>
      <c r="C39" s="137">
        <f>((('Clinical inputs'!E61-'Clinical inputs'!E62)/'Clinical inputs'!E61)-IF(('Clinical inputs'!C$5+(B13/12))&gt;100,1,VLOOKUP(('Clinical inputs'!C$5+(B13/12)),'Life tables'!$E$8:$F$172,2,FALSE)))</f>
        <v>0.19086372548198299</v>
      </c>
      <c r="D39"/>
      <c r="E39"/>
      <c r="F39"/>
      <c r="G39"/>
    </row>
    <row r="40" spans="2:7" x14ac:dyDescent="0.35">
      <c r="B40" s="83">
        <v>48</v>
      </c>
      <c r="C40" s="137">
        <f>((('Clinical inputs'!E62-'Clinical inputs'!E63)/'Clinical inputs'!E62)-IF(('Clinical inputs'!C$5+(B14/12))&gt;100,1,VLOOKUP(('Clinical inputs'!C$5+(B14/12)),'Life tables'!$E$8:$F$172,2,FALSE)))</f>
        <v>0.19824427201779302</v>
      </c>
      <c r="D40"/>
      <c r="E40"/>
      <c r="F40"/>
      <c r="G40"/>
    </row>
    <row r="41" spans="2:7" x14ac:dyDescent="0.35">
      <c r="B41" s="83">
        <v>54</v>
      </c>
      <c r="C41" s="137">
        <f>((('Clinical inputs'!E63-'Clinical inputs'!E64)/'Clinical inputs'!E63)-IF(('Clinical inputs'!C$5+(B15/12))&gt;100,1,VLOOKUP(('Clinical inputs'!C$5+(B15/12)),'Life tables'!$E$8:$F$172,2,FALSE)))</f>
        <v>0.2046486968601634</v>
      </c>
      <c r="D41"/>
      <c r="E41"/>
      <c r="F41"/>
      <c r="G41"/>
    </row>
    <row r="42" spans="2:7" x14ac:dyDescent="0.35">
      <c r="B42" s="83">
        <v>60</v>
      </c>
      <c r="C42" s="137">
        <f>((('Clinical inputs'!E64-'Clinical inputs'!E65)/'Clinical inputs'!E64)-IF(('Clinical inputs'!C$5+(B16/12))&gt;100,1,VLOOKUP(('Clinical inputs'!C$5+(B16/12)),'Life tables'!$E$8:$F$172,2,FALSE)))</f>
        <v>0.21071874737110585</v>
      </c>
      <c r="D42"/>
      <c r="E42"/>
      <c r="F42"/>
      <c r="G42"/>
    </row>
    <row r="43" spans="2:7" x14ac:dyDescent="0.35">
      <c r="B43" s="83">
        <v>66</v>
      </c>
      <c r="C43" s="137">
        <f>((('Clinical inputs'!E65-'Clinical inputs'!E66)/'Clinical inputs'!E65)-IF(('Clinical inputs'!C$5+(B17/12))&gt;100,1,VLOOKUP(('Clinical inputs'!C$5+(B17/12)),'Life tables'!$E$8:$F$172,2,FALSE)))</f>
        <v>0.21595716134052845</v>
      </c>
      <c r="D43"/>
      <c r="E43"/>
      <c r="F43"/>
      <c r="G43"/>
    </row>
    <row r="44" spans="2:7" x14ac:dyDescent="0.35">
      <c r="B44" s="83">
        <v>72</v>
      </c>
      <c r="C44" s="137">
        <f>((('Clinical inputs'!E66-'Clinical inputs'!E67)/'Clinical inputs'!E66)-IF(('Clinical inputs'!C$5+(B18/12))&gt;100,1,VLOOKUP(('Clinical inputs'!C$5+(B18/12)),'Life tables'!$E$8:$F$172,2,FALSE)))</f>
        <v>0.22114658176734783</v>
      </c>
      <c r="D44"/>
      <c r="E44"/>
      <c r="F44"/>
      <c r="G44"/>
    </row>
    <row r="45" spans="2:7" x14ac:dyDescent="0.35">
      <c r="B45" s="83">
        <v>78</v>
      </c>
      <c r="C45" s="137">
        <f>((('Clinical inputs'!E67-'Clinical inputs'!E68)/'Clinical inputs'!E67)-IF(('Clinical inputs'!C$5+(B19/12))&gt;100,1,VLOOKUP(('Clinical inputs'!C$5+(B19/12)),'Life tables'!$E$8:$F$172,2,FALSE)))</f>
        <v>0.22572859906922119</v>
      </c>
      <c r="D45"/>
      <c r="E45"/>
      <c r="F45"/>
      <c r="G45"/>
    </row>
    <row r="46" spans="2:7" x14ac:dyDescent="0.35">
      <c r="B46" s="83">
        <v>84</v>
      </c>
      <c r="C46" s="137">
        <f>((('Clinical inputs'!E68-'Clinical inputs'!E69)/'Clinical inputs'!E68)-IF(('Clinical inputs'!C$5+(B20/12))&gt;100,1,VLOOKUP(('Clinical inputs'!C$5+(B20/12)),'Life tables'!$E$8:$F$172,2,FALSE)))</f>
        <v>0.23028071838057595</v>
      </c>
      <c r="D46"/>
      <c r="E46"/>
      <c r="F46"/>
      <c r="G46"/>
    </row>
    <row r="47" spans="2:7" x14ac:dyDescent="0.35">
      <c r="B47" s="83">
        <v>90</v>
      </c>
      <c r="C47" s="137">
        <f>((('Clinical inputs'!E69-'Clinical inputs'!E70)/'Clinical inputs'!E69)-IF(('Clinical inputs'!C$5+(B21/12))&gt;100,1,VLOOKUP(('Clinical inputs'!C$5+(B21/12)),'Life tables'!$E$8:$F$172,2,FALSE)))</f>
        <v>0.23431711512786535</v>
      </c>
      <c r="D47"/>
      <c r="E47"/>
      <c r="F47"/>
      <c r="G47"/>
    </row>
    <row r="48" spans="2:7" x14ac:dyDescent="0.35">
      <c r="B48" s="83">
        <v>96</v>
      </c>
      <c r="C48" s="137">
        <f>((('Clinical inputs'!E70-'Clinical inputs'!E71)/'Clinical inputs'!E70)-IF(('Clinical inputs'!C$5+(B22/12))&gt;100,1,VLOOKUP(('Clinical inputs'!C$5+(B22/12)),'Life tables'!$E$8:$F$172,2,FALSE)))</f>
        <v>0.23838413988971369</v>
      </c>
      <c r="D48"/>
      <c r="E48"/>
      <c r="F48"/>
      <c r="G48"/>
    </row>
    <row r="49" spans="2:7" x14ac:dyDescent="0.35">
      <c r="B49" s="83">
        <v>102</v>
      </c>
      <c r="C49" s="137">
        <f>((('Clinical inputs'!E71-'Clinical inputs'!E72)/'Clinical inputs'!E71)-IF(('Clinical inputs'!C$5+(B23/12))&gt;100,1,VLOOKUP(('Clinical inputs'!C$5+(B23/12)),'Life tables'!$E$8:$F$172,2,FALSE)))</f>
        <v>0.24192334359679568</v>
      </c>
      <c r="D49"/>
      <c r="E49"/>
      <c r="F49"/>
      <c r="G49"/>
    </row>
    <row r="50" spans="2:7" x14ac:dyDescent="0.35">
      <c r="B50" s="83">
        <v>108</v>
      </c>
      <c r="C50" s="137">
        <f>((('Clinical inputs'!E72-'Clinical inputs'!E73)/'Clinical inputs'!E72)-IF(('Clinical inputs'!C$5+(B24/12))&gt;100,1,VLOOKUP(('Clinical inputs'!C$5+(B24/12)),'Life tables'!$E$8:$F$172,2,FALSE)))</f>
        <v>0.24560732821040876</v>
      </c>
      <c r="D50"/>
      <c r="E50"/>
      <c r="F50"/>
      <c r="G50"/>
    </row>
    <row r="51" spans="2:7" x14ac:dyDescent="0.35">
      <c r="B51" s="83">
        <v>114</v>
      </c>
      <c r="C51" s="137">
        <f>((('Clinical inputs'!E73-'Clinical inputs'!E74)/'Clinical inputs'!E73)-IF(('Clinical inputs'!C$5+(B25/12))&gt;100,1,VLOOKUP(('Clinical inputs'!C$5+(B25/12)),'Life tables'!$E$8:$F$172,2,FALSE)))</f>
        <v>0.24869385237764846</v>
      </c>
      <c r="D51"/>
      <c r="E51"/>
      <c r="F51"/>
      <c r="G51"/>
    </row>
    <row r="52" spans="2:7" x14ac:dyDescent="0.35">
      <c r="B52" s="84">
        <v>120</v>
      </c>
      <c r="C52" s="138">
        <f>((('Clinical inputs'!E74-'Clinical inputs'!E75)/'Clinical inputs'!E74)-IF(('Clinical inputs'!C$5+(B26/12))&gt;100,1,VLOOKUP(('Clinical inputs'!C$5+(B26/12)),'Life tables'!$E$8:$F$172,2,FALSE)))</f>
        <v>0.25206682229038396</v>
      </c>
      <c r="D52"/>
      <c r="E52"/>
      <c r="F52"/>
      <c r="G52"/>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theme="4" tint="0.59999389629810485"/>
  </sheetPr>
  <dimension ref="B2:N18"/>
  <sheetViews>
    <sheetView showGridLines="0" showRowColHeaders="0" workbookViewId="0">
      <selection activeCell="H25" sqref="H25"/>
    </sheetView>
  </sheetViews>
  <sheetFormatPr defaultRowHeight="14.5" x14ac:dyDescent="0.35"/>
  <cols>
    <col min="1" max="1" width="6.7265625" customWidth="1"/>
    <col min="2" max="2" width="59.7265625" bestFit="1" customWidth="1"/>
    <col min="3" max="3" width="14.7265625" customWidth="1"/>
  </cols>
  <sheetData>
    <row r="2" spans="2:14" ht="19" thickBot="1" x14ac:dyDescent="0.5">
      <c r="B2" s="164" t="s">
        <v>43</v>
      </c>
      <c r="C2" s="164"/>
      <c r="D2" s="164"/>
      <c r="E2" s="164"/>
      <c r="F2" s="164"/>
      <c r="G2" s="164"/>
      <c r="H2" s="164"/>
      <c r="I2" s="164"/>
      <c r="J2" s="164"/>
      <c r="K2" s="164"/>
      <c r="L2" s="164"/>
      <c r="M2" s="164"/>
      <c r="N2" s="164"/>
    </row>
    <row r="4" spans="2:14" x14ac:dyDescent="0.35">
      <c r="B4" s="1" t="s">
        <v>93</v>
      </c>
    </row>
    <row r="6" spans="2:14" x14ac:dyDescent="0.35">
      <c r="B6" t="s">
        <v>91</v>
      </c>
      <c r="C6" s="25">
        <v>0</v>
      </c>
    </row>
    <row r="7" spans="2:14" x14ac:dyDescent="0.35">
      <c r="B7" t="s">
        <v>92</v>
      </c>
      <c r="C7" s="25">
        <v>1688</v>
      </c>
    </row>
    <row r="9" spans="2:14" x14ac:dyDescent="0.35">
      <c r="B9" s="1" t="s">
        <v>94</v>
      </c>
    </row>
    <row r="11" spans="2:14" x14ac:dyDescent="0.35">
      <c r="B11" t="s">
        <v>95</v>
      </c>
      <c r="C11" s="81">
        <v>2211.46</v>
      </c>
    </row>
    <row r="12" spans="2:14" x14ac:dyDescent="0.35">
      <c r="B12" t="s">
        <v>85</v>
      </c>
      <c r="C12" s="25">
        <v>8.25</v>
      </c>
      <c r="D12" s="80"/>
      <c r="E12" s="80"/>
    </row>
    <row r="13" spans="2:14" x14ac:dyDescent="0.35">
      <c r="C13" s="24"/>
      <c r="E13" s="80"/>
      <c r="F13" s="80"/>
    </row>
    <row r="14" spans="2:14" x14ac:dyDescent="0.35">
      <c r="B14" s="1" t="s">
        <v>27</v>
      </c>
    </row>
    <row r="16" spans="2:14" x14ac:dyDescent="0.35">
      <c r="B16" t="s">
        <v>27</v>
      </c>
      <c r="C16" s="26">
        <f>IF(Notes!$B$20=TRUE,0.035,0)</f>
        <v>3.5000000000000003E-2</v>
      </c>
    </row>
    <row r="18" spans="3:3" x14ac:dyDescent="0.35">
      <c r="C18" s="71"/>
    </row>
  </sheetData>
  <mergeCells count="1">
    <mergeCell ref="B2:N2"/>
  </mergeCell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A2AE9DBF1F9154194E213B437EF7531" ma:contentTypeVersion="18" ma:contentTypeDescription="Create a new document." ma:contentTypeScope="" ma:versionID="fa72edab131a6de95c518275847b7a16">
  <xsd:schema xmlns:xsd="http://www.w3.org/2001/XMLSchema" xmlns:xs="http://www.w3.org/2001/XMLSchema" xmlns:p="http://schemas.microsoft.com/office/2006/metadata/properties" xmlns:ns2="b465a9a7-c353-4e42-bd56-feca02425b51" xmlns:ns3="33a95461-1832-40d8-8039-58e87178a839" targetNamespace="http://schemas.microsoft.com/office/2006/metadata/properties" ma:root="true" ma:fieldsID="44af7d5b71edaf2d419d13fddfa9cd50" ns2:_="" ns3:_="">
    <xsd:import namespace="b465a9a7-c353-4e42-bd56-feca02425b51"/>
    <xsd:import namespace="33a95461-1832-40d8-8039-58e87178a839"/>
    <xsd:element name="properties">
      <xsd:complexType>
        <xsd:sequence>
          <xsd:element name="documentManagement">
            <xsd:complexType>
              <xsd:all>
                <xsd:element ref="ns2:n66f89abc99a44c3b0aeaebf84f3d488" minOccurs="0"/>
                <xsd:element ref="ns2:TaxCatchAll" minOccurs="0"/>
                <xsd:element ref="ns2:k648e270096b4cd78e1e6d8988a9d441" minOccurs="0"/>
                <xsd:element ref="ns3:MediaServiceMetadata" minOccurs="0"/>
                <xsd:element ref="ns3:MediaServiceFastMetadata" minOccurs="0"/>
                <xsd:element ref="ns3:MediaServiceDateTaken" minOccurs="0"/>
                <xsd:element ref="ns3:MediaServiceAutoTags" minOccurs="0"/>
                <xsd:element ref="ns3:MediaServiceLocation" minOccurs="0"/>
                <xsd:element ref="ns2:SharedWithUsers" minOccurs="0"/>
                <xsd:element ref="ns2:SharedWithDetails" minOccurs="0"/>
                <xsd:element ref="ns3:MediaServiceAutoKeyPoints" minOccurs="0"/>
                <xsd:element ref="ns3:MediaServiceKeyPoints" minOccurs="0"/>
                <xsd:element ref="ns3:MediaServiceGenerationTime" minOccurs="0"/>
                <xsd:element ref="ns3:MediaServiceEventHashCode"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465a9a7-c353-4e42-bd56-feca02425b51" elementFormDefault="qualified">
    <xsd:import namespace="http://schemas.microsoft.com/office/2006/documentManagement/types"/>
    <xsd:import namespace="http://schemas.microsoft.com/office/infopath/2007/PartnerControls"/>
    <xsd:element name="n66f89abc99a44c3b0aeaebf84f3d488" ma:index="9" ma:taxonomy="true" ma:internalName="n66f89abc99a44c3b0aeaebf84f3d488" ma:taxonomyFieldName="Partner_x0020_Tag" ma:displayName="Partner Tag" ma:readOnly="false" ma:default="72;#ATTC|add484d3-b05a-4a11-8c68-053af997d0c6" ma:fieldId="{766f89ab-c99a-44c3-b0ae-aebf84f3d488}" ma:taxonomyMulti="true" ma:sspId="eb0db2fb-2961-44ae-a35b-2c45482e8a03" ma:termSetId="da9025c0-824f-4254-b751-1327155a6776" ma:anchorId="00000000-0000-0000-0000-000000000000" ma:open="false" ma:isKeyword="false">
      <xsd:complexType>
        <xsd:sequence>
          <xsd:element ref="pc:Terms" minOccurs="0" maxOccurs="1"/>
        </xsd:sequence>
      </xsd:complexType>
    </xsd:element>
    <xsd:element name="TaxCatchAll" ma:index="10" nillable="true" ma:displayName="Taxonomy Catch All Column" ma:hidden="true" ma:list="{8d895d97-5a34-44b1-88e6-fc1120d16424}" ma:internalName="TaxCatchAll" ma:showField="CatchAllData" ma:web="b465a9a7-c353-4e42-bd56-feca02425b51">
      <xsd:complexType>
        <xsd:complexContent>
          <xsd:extension base="dms:MultiChoiceLookup">
            <xsd:sequence>
              <xsd:element name="Value" type="dms:Lookup" maxOccurs="unbounded" minOccurs="0" nillable="true"/>
            </xsd:sequence>
          </xsd:extension>
        </xsd:complexContent>
      </xsd:complexType>
    </xsd:element>
    <xsd:element name="k648e270096b4cd78e1e6d8988a9d441" ma:index="12" ma:taxonomy="true" ma:internalName="k648e270096b4cd78e1e6d8988a9d441" ma:taxonomyFieldName="Partners_x0020_Tag" ma:displayName="Shared Tag" ma:default="7;#Partners|7c32a033-ebd1-47af-b73b-273459aa5445;#8;#Externally Shared|012628d0-dad9-4d3b-910f-b0e5b1fcca94" ma:fieldId="{4648e270-096b-4cd7-8e1e-6d8988a9d441}" ma:taxonomyMulti="true" ma:sspId="eb0db2fb-2961-44ae-a35b-2c45482e8a03" ma:termSetId="dca5eb11-d584-4347-ad05-4c254ce6b938" ma:anchorId="00000000-0000-0000-0000-000000000000" ma:open="false" ma:isKeyword="false">
      <xsd:complexType>
        <xsd:sequence>
          <xsd:element ref="pc:Terms" minOccurs="0" maxOccurs="1"/>
        </xsd:sequence>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3a95461-1832-40d8-8039-58e87178a839"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MediaServiceAutoTags" ma:internalName="MediaServiceAutoTags" ma:readOnly="true">
      <xsd:simpleType>
        <xsd:restriction base="dms:Text"/>
      </xsd:simpleType>
    </xsd:element>
    <xsd:element name="MediaServiceLocation" ma:index="17" nillable="true" ma:displayName="MediaServic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OCR" ma:index="24"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b465a9a7-c353-4e42-bd56-feca02425b51">
      <Value>72</Value>
      <Value>8</Value>
      <Value>7</Value>
    </TaxCatchAll>
    <n66f89abc99a44c3b0aeaebf84f3d488 xmlns="b465a9a7-c353-4e42-bd56-feca02425b51">
      <Terms xmlns="http://schemas.microsoft.com/office/infopath/2007/PartnerControls">
        <TermInfo xmlns="http://schemas.microsoft.com/office/infopath/2007/PartnerControls">
          <TermName xmlns="http://schemas.microsoft.com/office/infopath/2007/PartnerControls">ATTC</TermName>
          <TermId xmlns="http://schemas.microsoft.com/office/infopath/2007/PartnerControls">add484d3-b05a-4a11-8c68-053af997d0c6</TermId>
        </TermInfo>
      </Terms>
    </n66f89abc99a44c3b0aeaebf84f3d488>
    <k648e270096b4cd78e1e6d8988a9d441 xmlns="b465a9a7-c353-4e42-bd56-feca02425b51">
      <Terms xmlns="http://schemas.microsoft.com/office/infopath/2007/PartnerControls">
        <TermInfo xmlns="http://schemas.microsoft.com/office/infopath/2007/PartnerControls">
          <TermName xmlns="http://schemas.microsoft.com/office/infopath/2007/PartnerControls">Partners</TermName>
          <TermId xmlns="http://schemas.microsoft.com/office/infopath/2007/PartnerControls">7c32a033-ebd1-47af-b73b-273459aa5445</TermId>
        </TermInfo>
        <TermInfo xmlns="http://schemas.microsoft.com/office/infopath/2007/PartnerControls">
          <TermName xmlns="http://schemas.microsoft.com/office/infopath/2007/PartnerControls">Externally Shared</TermName>
          <TermId xmlns="http://schemas.microsoft.com/office/infopath/2007/PartnerControls">012628d0-dad9-4d3b-910f-b0e5b1fcca94</TermId>
        </TermInfo>
      </Terms>
    </k648e270096b4cd78e1e6d8988a9d441>
  </documentManagement>
</p:properties>
</file>

<file path=customXml/itemProps1.xml><?xml version="1.0" encoding="utf-8"?>
<ds:datastoreItem xmlns:ds="http://schemas.openxmlformats.org/officeDocument/2006/customXml" ds:itemID="{93420789-637A-4B82-AE15-E00058D13268}">
  <ds:schemaRefs>
    <ds:schemaRef ds:uri="http://schemas.microsoft.com/sharepoint/v3/contenttype/forms"/>
  </ds:schemaRefs>
</ds:datastoreItem>
</file>

<file path=customXml/itemProps2.xml><?xml version="1.0" encoding="utf-8"?>
<ds:datastoreItem xmlns:ds="http://schemas.openxmlformats.org/officeDocument/2006/customXml" ds:itemID="{F2CDB0FA-4372-4D9F-ADB3-A22F07415D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465a9a7-c353-4e42-bd56-feca02425b51"/>
    <ds:schemaRef ds:uri="33a95461-1832-40d8-8039-58e87178a8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029576-D561-4C8C-9C2C-02DA88698BE8}">
  <ds:schemaRefs>
    <ds:schemaRef ds:uri="http://schemas.microsoft.com/office/2006/metadata/properties"/>
    <ds:schemaRef ds:uri="http://schemas.microsoft.com/office/infopath/2007/PartnerControls"/>
    <ds:schemaRef ds:uri="b465a9a7-c353-4e42-bd56-feca02425b5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Notes</vt:lpstr>
      <vt:lpstr>Title Page</vt:lpstr>
      <vt:lpstr>Results</vt:lpstr>
      <vt:lpstr>Clinical inputs</vt:lpstr>
      <vt:lpstr>Disease progression</vt:lpstr>
      <vt:lpstr>Life tables</vt:lpstr>
      <vt:lpstr>Life table adjustment</vt:lpstr>
      <vt:lpstr>Progression estimates</vt:lpstr>
      <vt:lpstr>Costs</vt:lpstr>
    </vt:vector>
  </TitlesOfParts>
  <Company>Velindre NHS Trust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Nick_Fury</dc:creator>
  <cp:lastModifiedBy>em124570</cp:lastModifiedBy>
  <dcterms:created xsi:type="dcterms:W3CDTF">2019-10-30T15:08:52Z</dcterms:created>
  <dcterms:modified xsi:type="dcterms:W3CDTF">2022-01-26T14:37:25Z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0x0101007A2AE9DBF1F9154194E213B437EF7531</vt:lpwstr>
  </property>
  <property fmtid="{D5CDD505-2E9C-101B-9397-08002B2CF9AE}" pid="3" name="Partner Tag">
    <vt:lpwstr>72;#ATTC|add484d3-b05a-4a11-8c68-053af997d0c6</vt:lpwstr>
  </property>
  <property fmtid="{D5CDD505-2E9C-101B-9397-08002B2CF9AE}" pid="4" name="Partners Tag">
    <vt:lpwstr>7;#Partners|7c32a033-ebd1-47af-b73b-273459aa5445;#8;#Externally Shared|012628d0-dad9-4d3b-910f-b0e5b1fcca94</vt:lpwstr>
  </property>
</Properties>
</file>